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arnet.lan\_Folders\dmcboyle\Documents\Competitions\2022-2023\2023 Canadian Championships\Tiered Funding\"/>
    </mc:Choice>
  </mc:AlternateContent>
  <xr:revisionPtr revIDLastSave="0" documentId="13_ncr:1_{06D5E234-35C1-4F73-8B52-62EAF0D6C79C}" xr6:coauthVersionLast="47" xr6:coauthVersionMax="47" xr10:uidLastSave="{00000000-0000-0000-0000-000000000000}"/>
  <bookViews>
    <workbookView xWindow="-108" yWindow="-108" windowWidth="23256" windowHeight="12576" firstSheet="6" activeTab="12" xr2:uid="{00000000-000D-0000-FFFF-FFFF00000000}"/>
  </bookViews>
  <sheets>
    <sheet name="Funding Summary " sheetId="21" r:id="rId1"/>
    <sheet name="TR L5 W&amp;M" sheetId="1" r:id="rId2"/>
    <sheet name="TR L6 W&amp;M" sheetId="2" r:id="rId3"/>
    <sheet name="TR JR W&amp;M" sheetId="4" r:id="rId4"/>
    <sheet name="TR L7 W&amp;M" sheetId="19" r:id="rId5"/>
    <sheet name="TR SR W&amp;M" sheetId="3" r:id="rId6"/>
    <sheet name="DMT L5 W&amp;M" sheetId="5" r:id="rId7"/>
    <sheet name="DMT L6 W&amp;M" sheetId="6" r:id="rId8"/>
    <sheet name="DMT JR W&amp;M" sheetId="7" r:id="rId9"/>
    <sheet name="DMT L7 W&amp;M" sheetId="20" r:id="rId10"/>
    <sheet name="DMT SR W&amp;M" sheetId="17" r:id="rId11"/>
    <sheet name="TU  W&amp;M" sheetId="9" r:id="rId12"/>
    <sheet name="TR-Synchr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Z13" i="1"/>
  <c r="Y54" i="7"/>
  <c r="Y60" i="20"/>
  <c r="Y63" i="20"/>
  <c r="Y13" i="4"/>
  <c r="Y9" i="3"/>
  <c r="Y29" i="19"/>
  <c r="W29" i="19"/>
  <c r="Y85" i="19"/>
  <c r="W85" i="19"/>
  <c r="W89" i="19"/>
  <c r="W90" i="19"/>
  <c r="W91" i="19"/>
  <c r="W92" i="19"/>
  <c r="W93" i="19"/>
  <c r="W94" i="19"/>
  <c r="W95" i="19"/>
  <c r="W96" i="19"/>
  <c r="W97" i="19"/>
  <c r="W98" i="19"/>
  <c r="W99" i="19"/>
  <c r="W100" i="19"/>
  <c r="W101" i="19"/>
  <c r="Y245" i="5"/>
  <c r="Y176" i="2"/>
  <c r="O176" i="2"/>
  <c r="K176" i="2"/>
  <c r="G176" i="2"/>
  <c r="Y186" i="1"/>
  <c r="Z182" i="1"/>
  <c r="Z186" i="1"/>
  <c r="Y182" i="1"/>
  <c r="Y178" i="1"/>
  <c r="N167" i="9"/>
  <c r="T165" i="9"/>
  <c r="N165" i="9"/>
  <c r="T114" i="9"/>
  <c r="U110" i="9"/>
  <c r="N114" i="9"/>
  <c r="T50" i="9"/>
  <c r="T26" i="9"/>
  <c r="T24" i="9"/>
  <c r="T8" i="9"/>
  <c r="T20" i="9"/>
  <c r="R15" i="17"/>
  <c r="R24" i="17"/>
  <c r="R9" i="17"/>
  <c r="R51" i="7"/>
  <c r="R54" i="7"/>
  <c r="R12" i="7"/>
  <c r="R15" i="7"/>
  <c r="R9" i="7"/>
  <c r="R60" i="20"/>
  <c r="R63" i="20"/>
  <c r="R18" i="20"/>
  <c r="R9" i="20"/>
  <c r="R12" i="20"/>
  <c r="Y187" i="6"/>
  <c r="Y66" i="6"/>
  <c r="Y305" i="5"/>
  <c r="Y302" i="5"/>
  <c r="Y299" i="5"/>
  <c r="Y192" i="5"/>
  <c r="Y186" i="5"/>
  <c r="Y183" i="5"/>
  <c r="Y144" i="5"/>
  <c r="Y138" i="5"/>
  <c r="Y135" i="5"/>
  <c r="Y129" i="5"/>
  <c r="Y126" i="5"/>
  <c r="Y75" i="5"/>
  <c r="Y66" i="5"/>
  <c r="S144" i="5"/>
  <c r="Y43" i="3"/>
  <c r="Y73" i="19"/>
  <c r="Y69" i="19"/>
  <c r="Y25" i="19"/>
  <c r="Y21" i="19"/>
  <c r="Y17" i="19"/>
  <c r="Y49" i="4"/>
  <c r="Y168" i="2"/>
  <c r="Y9" i="2"/>
  <c r="Z288" i="1"/>
  <c r="Z292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6" i="1"/>
  <c r="Z320" i="1"/>
  <c r="Z284" i="1"/>
  <c r="Y292" i="1"/>
  <c r="Z247" i="1"/>
  <c r="Y239" i="1"/>
  <c r="Y159" i="1"/>
  <c r="S159" i="1"/>
  <c r="Y155" i="1"/>
  <c r="Y143" i="1"/>
  <c r="Y139" i="1"/>
  <c r="Y135" i="1"/>
  <c r="Y123" i="1"/>
  <c r="Y119" i="1"/>
  <c r="Y115" i="1"/>
  <c r="Y74" i="1"/>
  <c r="Y70" i="1"/>
  <c r="Y62" i="1"/>
  <c r="Y13" i="1"/>
  <c r="Y9" i="1"/>
  <c r="S49" i="4"/>
  <c r="S85" i="19"/>
  <c r="S21" i="19"/>
  <c r="S25" i="19"/>
  <c r="S29" i="19"/>
  <c r="S247" i="1"/>
  <c r="S139" i="1"/>
  <c r="S151" i="1"/>
  <c r="S155" i="1"/>
  <c r="S135" i="1"/>
  <c r="S143" i="1"/>
  <c r="S78" i="1"/>
  <c r="S13" i="1"/>
  <c r="S9" i="1"/>
  <c r="Z187" i="6" l="1"/>
  <c r="Y15" i="7"/>
  <c r="Y18" i="20"/>
  <c r="Y15" i="20"/>
  <c r="Y12" i="20"/>
  <c r="Y9" i="20"/>
  <c r="Y9" i="17"/>
  <c r="Y63" i="17"/>
  <c r="Y39" i="3"/>
  <c r="O49" i="4"/>
  <c r="G49" i="4"/>
  <c r="Y9" i="4"/>
  <c r="O85" i="19"/>
  <c r="O53" i="19"/>
  <c r="W53" i="19"/>
  <c r="S53" i="19"/>
  <c r="K53" i="19"/>
  <c r="G53" i="19"/>
  <c r="Y13" i="19"/>
  <c r="Y9" i="19"/>
  <c r="O25" i="19"/>
  <c r="K168" i="2"/>
  <c r="G168" i="2"/>
  <c r="K172" i="2"/>
  <c r="G172" i="2"/>
  <c r="Y163" i="1"/>
  <c r="O163" i="1"/>
  <c r="O159" i="1"/>
  <c r="Y151" i="1"/>
  <c r="O151" i="1"/>
  <c r="Y147" i="1"/>
  <c r="O147" i="1"/>
  <c r="O143" i="1"/>
  <c r="O139" i="1"/>
  <c r="O135" i="1"/>
  <c r="O131" i="1"/>
  <c r="Y242" i="5"/>
  <c r="T167" i="9"/>
  <c r="T38" i="9"/>
  <c r="U38" i="9" s="1"/>
  <c r="T36" i="9"/>
  <c r="Y284" i="1"/>
  <c r="W227" i="5"/>
  <c r="S227" i="5"/>
  <c r="O227" i="5"/>
  <c r="K227" i="5"/>
  <c r="G227" i="5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T8" i="14"/>
  <c r="T76" i="14"/>
  <c r="T63" i="14"/>
  <c r="U65" i="14" s="1"/>
  <c r="T47" i="14"/>
  <c r="U47" i="14" s="1"/>
  <c r="T45" i="14"/>
  <c r="U32" i="14"/>
  <c r="U30" i="14"/>
  <c r="T14" i="14"/>
  <c r="T151" i="9"/>
  <c r="U151" i="9" s="1"/>
  <c r="U128" i="9"/>
  <c r="T128" i="9"/>
  <c r="T112" i="9"/>
  <c r="T110" i="9"/>
  <c r="U8" i="9"/>
  <c r="Y60" i="17"/>
  <c r="Z60" i="17" s="1"/>
  <c r="Y57" i="17"/>
  <c r="Z57" i="17" s="1"/>
  <c r="Y54" i="17"/>
  <c r="Z54" i="17" s="1"/>
  <c r="Y51" i="17"/>
  <c r="Z51" i="17" s="1"/>
  <c r="Y48" i="17"/>
  <c r="Z63" i="17" s="1"/>
  <c r="Y24" i="17"/>
  <c r="Y21" i="17"/>
  <c r="Z21" i="17" s="1"/>
  <c r="Y18" i="17"/>
  <c r="Y15" i="17"/>
  <c r="Z15" i="17" s="1"/>
  <c r="Y12" i="17"/>
  <c r="Z27" i="17" s="1"/>
  <c r="Y51" i="7"/>
  <c r="Y48" i="7"/>
  <c r="Y12" i="7"/>
  <c r="Y54" i="20"/>
  <c r="Z54" i="20" s="1"/>
  <c r="Y51" i="20"/>
  <c r="Z60" i="20" s="1"/>
  <c r="Y21" i="20"/>
  <c r="Y12" i="6"/>
  <c r="Y9" i="6"/>
  <c r="Y248" i="5"/>
  <c r="F188" i="6"/>
  <c r="F187" i="6"/>
  <c r="G187" i="6" s="1"/>
  <c r="Y195" i="5"/>
  <c r="Y189" i="5"/>
  <c r="Y180" i="5"/>
  <c r="Y147" i="5"/>
  <c r="Y141" i="5"/>
  <c r="Y132" i="5"/>
  <c r="Z132" i="5" s="1"/>
  <c r="Y123" i="5"/>
  <c r="Z135" i="5" s="1"/>
  <c r="Y72" i="5"/>
  <c r="Y69" i="5"/>
  <c r="W63" i="20"/>
  <c r="W66" i="20"/>
  <c r="W69" i="20"/>
  <c r="S69" i="20"/>
  <c r="O66" i="20"/>
  <c r="O69" i="20"/>
  <c r="F51" i="20"/>
  <c r="G51" i="20"/>
  <c r="K51" i="20"/>
  <c r="S66" i="20"/>
  <c r="S63" i="20"/>
  <c r="O63" i="20"/>
  <c r="K63" i="20"/>
  <c r="G63" i="20"/>
  <c r="Y13" i="3"/>
  <c r="Y65" i="19"/>
  <c r="G69" i="19"/>
  <c r="K69" i="19"/>
  <c r="O101" i="19"/>
  <c r="O81" i="19"/>
  <c r="O49" i="19"/>
  <c r="Y172" i="2"/>
  <c r="Y288" i="1"/>
  <c r="K312" i="1"/>
  <c r="Y235" i="1"/>
  <c r="Y131" i="1"/>
  <c r="Y127" i="1"/>
  <c r="Y66" i="1"/>
  <c r="O9" i="1"/>
  <c r="T81" i="9"/>
  <c r="K49" i="4"/>
  <c r="F242" i="5"/>
  <c r="F243" i="5"/>
  <c r="G242" i="5"/>
  <c r="K242" i="5"/>
  <c r="F248" i="5"/>
  <c r="G248" i="5"/>
  <c r="K248" i="5"/>
  <c r="Z254" i="5"/>
  <c r="Z242" i="5"/>
  <c r="Z245" i="5"/>
  <c r="Z248" i="5"/>
  <c r="Z251" i="5"/>
  <c r="Z239" i="5"/>
  <c r="G296" i="5"/>
  <c r="Z316" i="5"/>
  <c r="Z305" i="5"/>
  <c r="F126" i="5"/>
  <c r="F127" i="5"/>
  <c r="G126" i="5"/>
  <c r="K126" i="5"/>
  <c r="Z43" i="3"/>
  <c r="Z13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G115" i="2"/>
  <c r="K115" i="2"/>
  <c r="Y115" i="2"/>
  <c r="G119" i="2"/>
  <c r="K119" i="2"/>
  <c r="Y119" i="2" s="1"/>
  <c r="T22" i="9"/>
  <c r="Z51" i="7"/>
  <c r="Z54" i="7"/>
  <c r="F52" i="7"/>
  <c r="F51" i="7"/>
  <c r="K183" i="6"/>
  <c r="F123" i="5"/>
  <c r="F124" i="5"/>
  <c r="G123" i="5"/>
  <c r="K123" i="5"/>
  <c r="F129" i="5"/>
  <c r="F130" i="5"/>
  <c r="G129" i="5"/>
  <c r="K129" i="5"/>
  <c r="F132" i="5"/>
  <c r="F133" i="5"/>
  <c r="G132" i="5"/>
  <c r="K132" i="5"/>
  <c r="F135" i="5"/>
  <c r="F136" i="5"/>
  <c r="G135" i="5"/>
  <c r="K135" i="5"/>
  <c r="F141" i="5"/>
  <c r="F142" i="5"/>
  <c r="G141" i="5"/>
  <c r="K141" i="5"/>
  <c r="F195" i="5"/>
  <c r="F196" i="5"/>
  <c r="G195" i="5" s="1"/>
  <c r="K195" i="5"/>
  <c r="F192" i="5"/>
  <c r="F193" i="5"/>
  <c r="G192" i="5" s="1"/>
  <c r="K192" i="5"/>
  <c r="F186" i="5"/>
  <c r="F187" i="5"/>
  <c r="G186" i="5" s="1"/>
  <c r="K186" i="5"/>
  <c r="F183" i="5"/>
  <c r="F184" i="5"/>
  <c r="G183" i="5" s="1"/>
  <c r="K183" i="5"/>
  <c r="K15" i="17"/>
  <c r="Z15" i="7"/>
  <c r="F9" i="20"/>
  <c r="G9" i="20"/>
  <c r="K9" i="20"/>
  <c r="F12" i="20"/>
  <c r="G12" i="20"/>
  <c r="K12" i="20"/>
  <c r="F18" i="20"/>
  <c r="G18" i="20"/>
  <c r="K18" i="20"/>
  <c r="F21" i="20"/>
  <c r="G21" i="20" s="1"/>
  <c r="K21" i="20"/>
  <c r="F15" i="20"/>
  <c r="G15" i="20" s="1"/>
  <c r="K15" i="20"/>
  <c r="F66" i="6"/>
  <c r="F67" i="6"/>
  <c r="G66" i="6"/>
  <c r="K66" i="6"/>
  <c r="Z66" i="6"/>
  <c r="G12" i="6"/>
  <c r="K12" i="6"/>
  <c r="F9" i="6"/>
  <c r="F10" i="6"/>
  <c r="G9" i="6" s="1"/>
  <c r="K9" i="6"/>
  <c r="F66" i="5"/>
  <c r="F67" i="5"/>
  <c r="G66" i="5" s="1"/>
  <c r="K66" i="5"/>
  <c r="F75" i="5"/>
  <c r="F76" i="5"/>
  <c r="G75" i="5" s="1"/>
  <c r="K75" i="5"/>
  <c r="F69" i="5"/>
  <c r="F70" i="5"/>
  <c r="G69" i="5" s="1"/>
  <c r="K69" i="5"/>
  <c r="F72" i="5"/>
  <c r="F73" i="5"/>
  <c r="G72" i="5" s="1"/>
  <c r="K72" i="5"/>
  <c r="G288" i="1"/>
  <c r="K288" i="1"/>
  <c r="G292" i="1"/>
  <c r="K292" i="1"/>
  <c r="G235" i="1"/>
  <c r="K235" i="1"/>
  <c r="G231" i="1"/>
  <c r="K231" i="1"/>
  <c r="G9" i="4"/>
  <c r="G21" i="19"/>
  <c r="K25" i="19"/>
  <c r="K29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G13" i="19"/>
  <c r="G9" i="19"/>
  <c r="G62" i="2"/>
  <c r="K62" i="2"/>
  <c r="Y62" i="2"/>
  <c r="G9" i="2"/>
  <c r="G139" i="1"/>
  <c r="K139" i="1"/>
  <c r="G135" i="1"/>
  <c r="K135" i="1"/>
  <c r="G127" i="1"/>
  <c r="K127" i="1"/>
  <c r="G115" i="1"/>
  <c r="K115" i="1"/>
  <c r="K155" i="1"/>
  <c r="K159" i="1"/>
  <c r="K163" i="1"/>
  <c r="G131" i="1"/>
  <c r="K131" i="1"/>
  <c r="W163" i="1"/>
  <c r="S163" i="1"/>
  <c r="K151" i="1"/>
  <c r="K143" i="1"/>
  <c r="K147" i="1"/>
  <c r="K119" i="1"/>
  <c r="K123" i="1"/>
  <c r="G151" i="1"/>
  <c r="G119" i="1"/>
  <c r="G74" i="1"/>
  <c r="K74" i="1"/>
  <c r="G70" i="1"/>
  <c r="K70" i="1"/>
  <c r="G62" i="1"/>
  <c r="K62" i="1"/>
  <c r="G13" i="1"/>
  <c r="K13" i="1"/>
  <c r="U167" i="9"/>
  <c r="U165" i="9"/>
  <c r="E167" i="9"/>
  <c r="E165" i="9"/>
  <c r="U126" i="9"/>
  <c r="E126" i="9"/>
  <c r="E114" i="9"/>
  <c r="E112" i="9"/>
  <c r="U50" i="9"/>
  <c r="F54" i="17"/>
  <c r="F51" i="17"/>
  <c r="F48" i="17"/>
  <c r="Z9" i="17"/>
  <c r="F15" i="17"/>
  <c r="G15" i="17" s="1"/>
  <c r="F12" i="17"/>
  <c r="G12" i="17" s="1"/>
  <c r="F9" i="17"/>
  <c r="G9" i="17" s="1"/>
  <c r="Z48" i="7"/>
  <c r="F48" i="7"/>
  <c r="F12" i="7"/>
  <c r="F9" i="7"/>
  <c r="F48" i="20"/>
  <c r="F24" i="20"/>
  <c r="Z299" i="5"/>
  <c r="Z302" i="5"/>
  <c r="Z296" i="5"/>
  <c r="F303" i="5"/>
  <c r="F302" i="5"/>
  <c r="F300" i="5"/>
  <c r="F299" i="5"/>
  <c r="F246" i="5"/>
  <c r="F245" i="5"/>
  <c r="Z183" i="5"/>
  <c r="Z186" i="5"/>
  <c r="Z189" i="5"/>
  <c r="Z192" i="5"/>
  <c r="Z195" i="5"/>
  <c r="Z201" i="5"/>
  <c r="Z180" i="5"/>
  <c r="F181" i="5"/>
  <c r="F190" i="5"/>
  <c r="F189" i="5"/>
  <c r="F180" i="5"/>
  <c r="F139" i="5"/>
  <c r="F148" i="5"/>
  <c r="F147" i="5"/>
  <c r="F145" i="5"/>
  <c r="F144" i="5"/>
  <c r="F138" i="5"/>
  <c r="Z69" i="5"/>
  <c r="Z72" i="5"/>
  <c r="Z75" i="5"/>
  <c r="Z78" i="5"/>
  <c r="G39" i="3"/>
  <c r="Z39" i="3"/>
  <c r="G143" i="1"/>
  <c r="G147" i="1"/>
  <c r="G159" i="1"/>
  <c r="G37" i="19"/>
  <c r="G33" i="19"/>
  <c r="T138" i="9"/>
  <c r="G12" i="5"/>
  <c r="G9" i="5"/>
  <c r="G9" i="1"/>
  <c r="G296" i="1"/>
  <c r="U10" i="14"/>
  <c r="U10" i="9"/>
  <c r="U9" i="9"/>
  <c r="W75" i="17"/>
  <c r="S75" i="17"/>
  <c r="O75" i="17"/>
  <c r="K75" i="17"/>
  <c r="G75" i="17"/>
  <c r="W72" i="17"/>
  <c r="S72" i="17"/>
  <c r="O72" i="17"/>
  <c r="K72" i="17"/>
  <c r="G72" i="17"/>
  <c r="W69" i="17"/>
  <c r="S69" i="17"/>
  <c r="O69" i="17"/>
  <c r="K69" i="17"/>
  <c r="G69" i="17"/>
  <c r="W66" i="17"/>
  <c r="S66" i="17"/>
  <c r="O66" i="17"/>
  <c r="K66" i="17"/>
  <c r="G66" i="17"/>
  <c r="W63" i="17"/>
  <c r="S63" i="17"/>
  <c r="O63" i="17"/>
  <c r="K63" i="17"/>
  <c r="G63" i="17"/>
  <c r="W60" i="17"/>
  <c r="S60" i="17"/>
  <c r="O60" i="17"/>
  <c r="K60" i="17"/>
  <c r="G60" i="17"/>
  <c r="W57" i="17"/>
  <c r="S57" i="17"/>
  <c r="O57" i="17"/>
  <c r="K57" i="17"/>
  <c r="G57" i="17"/>
  <c r="W54" i="17"/>
  <c r="S54" i="17"/>
  <c r="O54" i="17"/>
  <c r="K54" i="17"/>
  <c r="G54" i="17"/>
  <c r="W51" i="17"/>
  <c r="S51" i="17"/>
  <c r="O51" i="17"/>
  <c r="K51" i="17"/>
  <c r="G51" i="17"/>
  <c r="W48" i="17"/>
  <c r="S48" i="17"/>
  <c r="O48" i="17"/>
  <c r="K48" i="17"/>
  <c r="G48" i="17"/>
  <c r="W36" i="17"/>
  <c r="S36" i="17"/>
  <c r="O36" i="17"/>
  <c r="K36" i="17"/>
  <c r="G36" i="17"/>
  <c r="W33" i="17"/>
  <c r="S33" i="17"/>
  <c r="O33" i="17"/>
  <c r="K33" i="17"/>
  <c r="G33" i="17"/>
  <c r="W30" i="17"/>
  <c r="S30" i="17"/>
  <c r="O30" i="17"/>
  <c r="K30" i="17"/>
  <c r="G30" i="17"/>
  <c r="W27" i="17"/>
  <c r="S27" i="17"/>
  <c r="O27" i="17"/>
  <c r="K27" i="17"/>
  <c r="G27" i="17"/>
  <c r="W24" i="17"/>
  <c r="S24" i="17"/>
  <c r="O24" i="17"/>
  <c r="K24" i="17"/>
  <c r="G24" i="17"/>
  <c r="W21" i="17"/>
  <c r="S21" i="17"/>
  <c r="O21" i="17"/>
  <c r="K21" i="17"/>
  <c r="G21" i="17"/>
  <c r="W18" i="17"/>
  <c r="S18" i="17"/>
  <c r="O18" i="17"/>
  <c r="K18" i="17"/>
  <c r="G18" i="17"/>
  <c r="W15" i="17"/>
  <c r="S15" i="17"/>
  <c r="O15" i="17"/>
  <c r="W12" i="17"/>
  <c r="S12" i="17"/>
  <c r="O12" i="17"/>
  <c r="K12" i="17"/>
  <c r="W60" i="20"/>
  <c r="S60" i="20"/>
  <c r="O60" i="20"/>
  <c r="K60" i="20"/>
  <c r="G60" i="20"/>
  <c r="W57" i="20"/>
  <c r="S57" i="20"/>
  <c r="O57" i="20"/>
  <c r="K57" i="20"/>
  <c r="G57" i="20"/>
  <c r="W54" i="20"/>
  <c r="S54" i="20"/>
  <c r="O54" i="20"/>
  <c r="K54" i="20"/>
  <c r="G54" i="20"/>
  <c r="W51" i="20"/>
  <c r="S51" i="20"/>
  <c r="O51" i="20"/>
  <c r="W48" i="20"/>
  <c r="S48" i="20"/>
  <c r="O48" i="20"/>
  <c r="K48" i="20"/>
  <c r="G48" i="20"/>
  <c r="W36" i="20"/>
  <c r="S36" i="20"/>
  <c r="O36" i="20"/>
  <c r="K36" i="20"/>
  <c r="G36" i="20"/>
  <c r="W33" i="20"/>
  <c r="S33" i="20"/>
  <c r="O33" i="20"/>
  <c r="K33" i="20"/>
  <c r="G33" i="20"/>
  <c r="Z30" i="20"/>
  <c r="W30" i="20"/>
  <c r="S30" i="20"/>
  <c r="O30" i="20"/>
  <c r="K30" i="20"/>
  <c r="G30" i="20"/>
  <c r="Z27" i="20"/>
  <c r="W27" i="20"/>
  <c r="S27" i="20"/>
  <c r="O27" i="20"/>
  <c r="K27" i="20"/>
  <c r="G27" i="20"/>
  <c r="Z24" i="20"/>
  <c r="W24" i="20"/>
  <c r="S24" i="20"/>
  <c r="O24" i="20"/>
  <c r="K24" i="20"/>
  <c r="G24" i="20"/>
  <c r="Z21" i="20"/>
  <c r="W21" i="20"/>
  <c r="S21" i="20"/>
  <c r="O21" i="20"/>
  <c r="Z18" i="20"/>
  <c r="W18" i="20"/>
  <c r="S18" i="20"/>
  <c r="O18" i="20"/>
  <c r="Z15" i="20"/>
  <c r="W15" i="20"/>
  <c r="S15" i="20"/>
  <c r="O15" i="20"/>
  <c r="Z12" i="20"/>
  <c r="W12" i="20"/>
  <c r="S12" i="20"/>
  <c r="O12" i="20"/>
  <c r="Z9" i="20"/>
  <c r="W9" i="20"/>
  <c r="S9" i="20"/>
  <c r="O9" i="20"/>
  <c r="Z75" i="7"/>
  <c r="W75" i="7"/>
  <c r="S75" i="7"/>
  <c r="O75" i="7"/>
  <c r="K75" i="7"/>
  <c r="G75" i="7"/>
  <c r="Z72" i="7"/>
  <c r="W72" i="7"/>
  <c r="S72" i="7"/>
  <c r="O72" i="7"/>
  <c r="K72" i="7"/>
  <c r="G72" i="7"/>
  <c r="Z69" i="7"/>
  <c r="W69" i="7"/>
  <c r="S69" i="7"/>
  <c r="O69" i="7"/>
  <c r="K69" i="7"/>
  <c r="G69" i="7"/>
  <c r="Z66" i="7"/>
  <c r="W66" i="7"/>
  <c r="S66" i="7"/>
  <c r="O66" i="7"/>
  <c r="K66" i="7"/>
  <c r="G66" i="7"/>
  <c r="Z63" i="7"/>
  <c r="W63" i="7"/>
  <c r="S63" i="7"/>
  <c r="O63" i="7"/>
  <c r="K63" i="7"/>
  <c r="G63" i="7"/>
  <c r="W60" i="7"/>
  <c r="S60" i="7"/>
  <c r="O60" i="7"/>
  <c r="K60" i="7"/>
  <c r="G60" i="7"/>
  <c r="W57" i="7"/>
  <c r="S57" i="7"/>
  <c r="O57" i="7"/>
  <c r="K57" i="7"/>
  <c r="G57" i="7"/>
  <c r="W54" i="7"/>
  <c r="S54" i="7"/>
  <c r="W51" i="7"/>
  <c r="S51" i="7"/>
  <c r="O51" i="7"/>
  <c r="K51" i="7"/>
  <c r="G51" i="7"/>
  <c r="W48" i="7"/>
  <c r="S48" i="7"/>
  <c r="O48" i="7"/>
  <c r="K48" i="7"/>
  <c r="G48" i="7"/>
  <c r="Z36" i="7"/>
  <c r="W36" i="7"/>
  <c r="S36" i="7"/>
  <c r="O36" i="7"/>
  <c r="K36" i="7"/>
  <c r="G36" i="7"/>
  <c r="Z33" i="7"/>
  <c r="W33" i="7"/>
  <c r="S33" i="7"/>
  <c r="O33" i="7"/>
  <c r="K33" i="7"/>
  <c r="G33" i="7"/>
  <c r="Z30" i="7"/>
  <c r="W30" i="7"/>
  <c r="S30" i="7"/>
  <c r="O30" i="7"/>
  <c r="K30" i="7"/>
  <c r="G30" i="7"/>
  <c r="Z27" i="7"/>
  <c r="W27" i="7"/>
  <c r="S27" i="7"/>
  <c r="O27" i="7"/>
  <c r="K27" i="7"/>
  <c r="G27" i="7"/>
  <c r="Z24" i="7"/>
  <c r="W24" i="7"/>
  <c r="S24" i="7"/>
  <c r="O24" i="7"/>
  <c r="K24" i="7"/>
  <c r="G24" i="7"/>
  <c r="Z21" i="7"/>
  <c r="W21" i="7"/>
  <c r="S21" i="7"/>
  <c r="O21" i="7"/>
  <c r="K21" i="7"/>
  <c r="G21" i="7"/>
  <c r="Z18" i="7"/>
  <c r="W18" i="7"/>
  <c r="S18" i="7"/>
  <c r="O18" i="7"/>
  <c r="K18" i="7"/>
  <c r="G18" i="7"/>
  <c r="W15" i="7"/>
  <c r="S15" i="7"/>
  <c r="O15" i="7"/>
  <c r="K15" i="7"/>
  <c r="G15" i="7"/>
  <c r="Z12" i="7"/>
  <c r="W12" i="7"/>
  <c r="S12" i="7"/>
  <c r="O12" i="7"/>
  <c r="K12" i="7"/>
  <c r="G12" i="7"/>
  <c r="Z9" i="7"/>
  <c r="W9" i="7"/>
  <c r="S9" i="7"/>
  <c r="O9" i="7"/>
  <c r="K9" i="7"/>
  <c r="G9" i="7"/>
  <c r="W226" i="6"/>
  <c r="S226" i="6"/>
  <c r="O226" i="6"/>
  <c r="K226" i="6"/>
  <c r="G226" i="6"/>
  <c r="W223" i="6"/>
  <c r="S223" i="6"/>
  <c r="O223" i="6"/>
  <c r="K223" i="6"/>
  <c r="G223" i="6"/>
  <c r="W220" i="6"/>
  <c r="S220" i="6"/>
  <c r="O220" i="6"/>
  <c r="K220" i="6"/>
  <c r="G220" i="6"/>
  <c r="W217" i="6"/>
  <c r="S217" i="6"/>
  <c r="O217" i="6"/>
  <c r="K217" i="6"/>
  <c r="G217" i="6"/>
  <c r="W214" i="6"/>
  <c r="S214" i="6"/>
  <c r="O214" i="6"/>
  <c r="K214" i="6"/>
  <c r="G214" i="6"/>
  <c r="W211" i="6"/>
  <c r="S211" i="6"/>
  <c r="O211" i="6"/>
  <c r="K211" i="6"/>
  <c r="G211" i="6"/>
  <c r="W208" i="6"/>
  <c r="S208" i="6"/>
  <c r="O208" i="6"/>
  <c r="K208" i="6"/>
  <c r="G208" i="6"/>
  <c r="W205" i="6"/>
  <c r="S205" i="6"/>
  <c r="O205" i="6"/>
  <c r="K205" i="6"/>
  <c r="G205" i="6"/>
  <c r="W202" i="6"/>
  <c r="S202" i="6"/>
  <c r="O202" i="6"/>
  <c r="K202" i="6"/>
  <c r="G202" i="6"/>
  <c r="W199" i="6"/>
  <c r="S199" i="6"/>
  <c r="O199" i="6"/>
  <c r="K199" i="6"/>
  <c r="G199" i="6"/>
  <c r="W196" i="6"/>
  <c r="S196" i="6"/>
  <c r="O196" i="6"/>
  <c r="K196" i="6"/>
  <c r="G196" i="6"/>
  <c r="W193" i="6"/>
  <c r="S193" i="6"/>
  <c r="O193" i="6"/>
  <c r="K193" i="6"/>
  <c r="G193" i="6"/>
  <c r="W190" i="6"/>
  <c r="S190" i="6"/>
  <c r="O190" i="6"/>
  <c r="K190" i="6"/>
  <c r="G190" i="6"/>
  <c r="W187" i="6"/>
  <c r="S187" i="6"/>
  <c r="O187" i="6"/>
  <c r="K187" i="6"/>
  <c r="W183" i="6"/>
  <c r="S183" i="6"/>
  <c r="O183" i="6"/>
  <c r="W180" i="6"/>
  <c r="S180" i="6"/>
  <c r="O180" i="6"/>
  <c r="K180" i="6"/>
  <c r="G180" i="6"/>
  <c r="Z168" i="6"/>
  <c r="W168" i="6"/>
  <c r="S168" i="6"/>
  <c r="O168" i="6"/>
  <c r="K168" i="6"/>
  <c r="G168" i="6"/>
  <c r="Z165" i="6"/>
  <c r="W165" i="6"/>
  <c r="S165" i="6"/>
  <c r="O165" i="6"/>
  <c r="K165" i="6"/>
  <c r="G165" i="6"/>
  <c r="Z162" i="6"/>
  <c r="W162" i="6"/>
  <c r="S162" i="6"/>
  <c r="O162" i="6"/>
  <c r="K162" i="6"/>
  <c r="G162" i="6"/>
  <c r="Z159" i="6"/>
  <c r="W159" i="6"/>
  <c r="S159" i="6"/>
  <c r="O159" i="6"/>
  <c r="K159" i="6"/>
  <c r="G159" i="6"/>
  <c r="Z156" i="6"/>
  <c r="W156" i="6"/>
  <c r="S156" i="6"/>
  <c r="O156" i="6"/>
  <c r="K156" i="6"/>
  <c r="G156" i="6"/>
  <c r="Z153" i="6"/>
  <c r="W153" i="6"/>
  <c r="S153" i="6"/>
  <c r="O153" i="6"/>
  <c r="K153" i="6"/>
  <c r="G153" i="6"/>
  <c r="Z150" i="6"/>
  <c r="W150" i="6"/>
  <c r="S150" i="6"/>
  <c r="O150" i="6"/>
  <c r="K150" i="6"/>
  <c r="G150" i="6"/>
  <c r="Z147" i="6"/>
  <c r="W147" i="6"/>
  <c r="S147" i="6"/>
  <c r="O147" i="6"/>
  <c r="K147" i="6"/>
  <c r="G147" i="6"/>
  <c r="Z144" i="6"/>
  <c r="W144" i="6"/>
  <c r="S144" i="6"/>
  <c r="O144" i="6"/>
  <c r="K144" i="6"/>
  <c r="G144" i="6"/>
  <c r="Z141" i="6"/>
  <c r="W141" i="6"/>
  <c r="S141" i="6"/>
  <c r="O141" i="6"/>
  <c r="K141" i="6"/>
  <c r="G141" i="6"/>
  <c r="Z138" i="6"/>
  <c r="W138" i="6"/>
  <c r="S138" i="6"/>
  <c r="O138" i="6"/>
  <c r="K138" i="6"/>
  <c r="G138" i="6"/>
  <c r="Z135" i="6"/>
  <c r="W135" i="6"/>
  <c r="S135" i="6"/>
  <c r="O135" i="6"/>
  <c r="K135" i="6"/>
  <c r="G135" i="6"/>
  <c r="Z132" i="6"/>
  <c r="W132" i="6"/>
  <c r="S132" i="6"/>
  <c r="O132" i="6"/>
  <c r="K132" i="6"/>
  <c r="G132" i="6"/>
  <c r="W129" i="6"/>
  <c r="S129" i="6"/>
  <c r="O129" i="6"/>
  <c r="K129" i="6"/>
  <c r="G129" i="6"/>
  <c r="W126" i="6"/>
  <c r="S126" i="6"/>
  <c r="O126" i="6"/>
  <c r="K126" i="6"/>
  <c r="G126" i="6"/>
  <c r="W123" i="6"/>
  <c r="S123" i="6"/>
  <c r="O123" i="6"/>
  <c r="K123" i="6"/>
  <c r="G123" i="6"/>
  <c r="Z111" i="6"/>
  <c r="W111" i="6"/>
  <c r="S111" i="6"/>
  <c r="O111" i="6"/>
  <c r="K111" i="6"/>
  <c r="G111" i="6"/>
  <c r="Z108" i="6"/>
  <c r="W108" i="6"/>
  <c r="S108" i="6"/>
  <c r="O108" i="6"/>
  <c r="K108" i="6"/>
  <c r="G108" i="6"/>
  <c r="Z105" i="6"/>
  <c r="W105" i="6"/>
  <c r="S105" i="6"/>
  <c r="O105" i="6"/>
  <c r="K105" i="6"/>
  <c r="G105" i="6"/>
  <c r="Z102" i="6"/>
  <c r="W102" i="6"/>
  <c r="S102" i="6"/>
  <c r="O102" i="6"/>
  <c r="K102" i="6"/>
  <c r="G102" i="6"/>
  <c r="Z99" i="6"/>
  <c r="W99" i="6"/>
  <c r="S99" i="6"/>
  <c r="O99" i="6"/>
  <c r="K99" i="6"/>
  <c r="G99" i="6"/>
  <c r="Z96" i="6"/>
  <c r="W96" i="6"/>
  <c r="S96" i="6"/>
  <c r="O96" i="6"/>
  <c r="K96" i="6"/>
  <c r="G96" i="6"/>
  <c r="Z93" i="6"/>
  <c r="W93" i="6"/>
  <c r="S93" i="6"/>
  <c r="O93" i="6"/>
  <c r="K93" i="6"/>
  <c r="G93" i="6"/>
  <c r="Z90" i="6"/>
  <c r="W90" i="6"/>
  <c r="S90" i="6"/>
  <c r="O90" i="6"/>
  <c r="K90" i="6"/>
  <c r="G90" i="6"/>
  <c r="Z87" i="6"/>
  <c r="W87" i="6"/>
  <c r="S87" i="6"/>
  <c r="O87" i="6"/>
  <c r="K87" i="6"/>
  <c r="G87" i="6"/>
  <c r="Z84" i="6"/>
  <c r="W84" i="6"/>
  <c r="S84" i="6"/>
  <c r="O84" i="6"/>
  <c r="K84" i="6"/>
  <c r="G84" i="6"/>
  <c r="Z81" i="6"/>
  <c r="W81" i="6"/>
  <c r="S81" i="6"/>
  <c r="O81" i="6"/>
  <c r="K81" i="6"/>
  <c r="G81" i="6"/>
  <c r="Z78" i="6"/>
  <c r="W78" i="6"/>
  <c r="S78" i="6"/>
  <c r="O78" i="6"/>
  <c r="K78" i="6"/>
  <c r="G78" i="6"/>
  <c r="Z75" i="6"/>
  <c r="W75" i="6"/>
  <c r="S75" i="6"/>
  <c r="O75" i="6"/>
  <c r="K75" i="6"/>
  <c r="G75" i="6"/>
  <c r="W72" i="6"/>
  <c r="S72" i="6"/>
  <c r="O72" i="6"/>
  <c r="K72" i="6"/>
  <c r="G72" i="6"/>
  <c r="W69" i="6"/>
  <c r="S69" i="6"/>
  <c r="O69" i="6"/>
  <c r="K69" i="6"/>
  <c r="G69" i="6"/>
  <c r="W66" i="6"/>
  <c r="S66" i="6"/>
  <c r="O66" i="6"/>
  <c r="W54" i="6"/>
  <c r="S54" i="6"/>
  <c r="O54" i="6"/>
  <c r="K54" i="6"/>
  <c r="G54" i="6"/>
  <c r="W51" i="6"/>
  <c r="S51" i="6"/>
  <c r="O51" i="6"/>
  <c r="K51" i="6"/>
  <c r="G51" i="6"/>
  <c r="W48" i="6"/>
  <c r="S48" i="6"/>
  <c r="O48" i="6"/>
  <c r="K48" i="6"/>
  <c r="G48" i="6"/>
  <c r="W45" i="6"/>
  <c r="S45" i="6"/>
  <c r="O45" i="6"/>
  <c r="K45" i="6"/>
  <c r="G45" i="6"/>
  <c r="W42" i="6"/>
  <c r="S42" i="6"/>
  <c r="O42" i="6"/>
  <c r="K42" i="6"/>
  <c r="G42" i="6"/>
  <c r="W39" i="6"/>
  <c r="S39" i="6"/>
  <c r="O39" i="6"/>
  <c r="K39" i="6"/>
  <c r="G39" i="6"/>
  <c r="W36" i="6"/>
  <c r="S36" i="6"/>
  <c r="O36" i="6"/>
  <c r="K36" i="6"/>
  <c r="G36" i="6"/>
  <c r="W33" i="6"/>
  <c r="S33" i="6"/>
  <c r="O33" i="6"/>
  <c r="K33" i="6"/>
  <c r="G33" i="6"/>
  <c r="W30" i="6"/>
  <c r="S30" i="6"/>
  <c r="O30" i="6"/>
  <c r="K30" i="6"/>
  <c r="G30" i="6"/>
  <c r="W27" i="6"/>
  <c r="S27" i="6"/>
  <c r="O27" i="6"/>
  <c r="K27" i="6"/>
  <c r="G27" i="6"/>
  <c r="W24" i="6"/>
  <c r="S24" i="6"/>
  <c r="O24" i="6"/>
  <c r="K24" i="6"/>
  <c r="G24" i="6"/>
  <c r="W21" i="6"/>
  <c r="S21" i="6"/>
  <c r="O21" i="6"/>
  <c r="K21" i="6"/>
  <c r="G21" i="6"/>
  <c r="W18" i="6"/>
  <c r="S18" i="6"/>
  <c r="O18" i="6"/>
  <c r="K18" i="6"/>
  <c r="G18" i="6"/>
  <c r="W15" i="6"/>
  <c r="S15" i="6"/>
  <c r="O15" i="6"/>
  <c r="K15" i="6"/>
  <c r="G15" i="6"/>
  <c r="Z12" i="6"/>
  <c r="W12" i="6"/>
  <c r="S12" i="6"/>
  <c r="O12" i="6"/>
  <c r="Z9" i="6"/>
  <c r="W9" i="6"/>
  <c r="S9" i="6"/>
  <c r="O9" i="6"/>
  <c r="Z340" i="5"/>
  <c r="W340" i="5"/>
  <c r="S340" i="5"/>
  <c r="O340" i="5"/>
  <c r="K340" i="5"/>
  <c r="G340" i="5"/>
  <c r="Z337" i="5"/>
  <c r="W337" i="5"/>
  <c r="S337" i="5"/>
  <c r="O337" i="5"/>
  <c r="K337" i="5"/>
  <c r="G337" i="5"/>
  <c r="Z334" i="5"/>
  <c r="W334" i="5"/>
  <c r="S334" i="5"/>
  <c r="O334" i="5"/>
  <c r="K334" i="5"/>
  <c r="G334" i="5"/>
  <c r="Z331" i="5"/>
  <c r="W331" i="5"/>
  <c r="S331" i="5"/>
  <c r="O331" i="5"/>
  <c r="K331" i="5"/>
  <c r="G331" i="5"/>
  <c r="Z328" i="5"/>
  <c r="W328" i="5"/>
  <c r="S328" i="5"/>
  <c r="O328" i="5"/>
  <c r="K328" i="5"/>
  <c r="G328" i="5"/>
  <c r="Z325" i="5"/>
  <c r="W325" i="5"/>
  <c r="S325" i="5"/>
  <c r="O325" i="5"/>
  <c r="K325" i="5"/>
  <c r="G325" i="5"/>
  <c r="Z322" i="5"/>
  <c r="W322" i="5"/>
  <c r="S322" i="5"/>
  <c r="O322" i="5"/>
  <c r="K322" i="5"/>
  <c r="G322" i="5"/>
  <c r="Z319" i="5"/>
  <c r="W319" i="5"/>
  <c r="S319" i="5"/>
  <c r="O319" i="5"/>
  <c r="K319" i="5"/>
  <c r="G319" i="5"/>
  <c r="W316" i="5"/>
  <c r="S316" i="5"/>
  <c r="O316" i="5"/>
  <c r="K316" i="5"/>
  <c r="G316" i="5"/>
  <c r="W314" i="5"/>
  <c r="S314" i="5"/>
  <c r="O314" i="5"/>
  <c r="K314" i="5"/>
  <c r="G314" i="5"/>
  <c r="W311" i="5"/>
  <c r="S311" i="5"/>
  <c r="O311" i="5"/>
  <c r="K311" i="5"/>
  <c r="G311" i="5"/>
  <c r="W308" i="5"/>
  <c r="S308" i="5"/>
  <c r="O308" i="5"/>
  <c r="K308" i="5"/>
  <c r="G308" i="5"/>
  <c r="W305" i="5"/>
  <c r="S305" i="5"/>
  <c r="O305" i="5"/>
  <c r="K305" i="5"/>
  <c r="G305" i="5"/>
  <c r="W302" i="5"/>
  <c r="S302" i="5"/>
  <c r="O302" i="5"/>
  <c r="K302" i="5"/>
  <c r="G302" i="5"/>
  <c r="W299" i="5"/>
  <c r="S299" i="5"/>
  <c r="O299" i="5"/>
  <c r="K299" i="5"/>
  <c r="G299" i="5"/>
  <c r="W296" i="5"/>
  <c r="S296" i="5"/>
  <c r="O296" i="5"/>
  <c r="K296" i="5"/>
  <c r="Z284" i="5"/>
  <c r="W284" i="5"/>
  <c r="S284" i="5"/>
  <c r="O284" i="5"/>
  <c r="K284" i="5"/>
  <c r="G284" i="5"/>
  <c r="Z281" i="5"/>
  <c r="W281" i="5"/>
  <c r="S281" i="5"/>
  <c r="O281" i="5"/>
  <c r="K281" i="5"/>
  <c r="G281" i="5"/>
  <c r="Z278" i="5"/>
  <c r="W278" i="5"/>
  <c r="S278" i="5"/>
  <c r="O278" i="5"/>
  <c r="K278" i="5"/>
  <c r="G278" i="5"/>
  <c r="Z275" i="5"/>
  <c r="W275" i="5"/>
  <c r="S275" i="5"/>
  <c r="O275" i="5"/>
  <c r="K275" i="5"/>
  <c r="G275" i="5"/>
  <c r="Z272" i="5"/>
  <c r="W272" i="5"/>
  <c r="S272" i="5"/>
  <c r="O272" i="5"/>
  <c r="K272" i="5"/>
  <c r="G272" i="5"/>
  <c r="Z269" i="5"/>
  <c r="W269" i="5"/>
  <c r="S269" i="5"/>
  <c r="O269" i="5"/>
  <c r="K269" i="5"/>
  <c r="G269" i="5"/>
  <c r="Z266" i="5"/>
  <c r="W266" i="5"/>
  <c r="S266" i="5"/>
  <c r="O266" i="5"/>
  <c r="K266" i="5"/>
  <c r="G266" i="5"/>
  <c r="Z263" i="5"/>
  <c r="W263" i="5"/>
  <c r="S263" i="5"/>
  <c r="O263" i="5"/>
  <c r="K263" i="5"/>
  <c r="G263" i="5"/>
  <c r="Z260" i="5"/>
  <c r="W260" i="5"/>
  <c r="S260" i="5"/>
  <c r="O260" i="5"/>
  <c r="K260" i="5"/>
  <c r="G260" i="5"/>
  <c r="Z257" i="5"/>
  <c r="W257" i="5"/>
  <c r="S257" i="5"/>
  <c r="O257" i="5"/>
  <c r="K257" i="5"/>
  <c r="G257" i="5"/>
  <c r="W254" i="5"/>
  <c r="S254" i="5"/>
  <c r="O254" i="5"/>
  <c r="K254" i="5"/>
  <c r="G254" i="5"/>
  <c r="W251" i="5"/>
  <c r="S251" i="5"/>
  <c r="O251" i="5"/>
  <c r="K251" i="5"/>
  <c r="G251" i="5"/>
  <c r="W248" i="5"/>
  <c r="S248" i="5"/>
  <c r="W245" i="5"/>
  <c r="S245" i="5"/>
  <c r="O245" i="5"/>
  <c r="K245" i="5"/>
  <c r="G245" i="5"/>
  <c r="W242" i="5"/>
  <c r="S242" i="5"/>
  <c r="O242" i="5"/>
  <c r="W239" i="5"/>
  <c r="S239" i="5"/>
  <c r="O239" i="5"/>
  <c r="K239" i="5"/>
  <c r="G239" i="5"/>
  <c r="W224" i="5"/>
  <c r="S224" i="5"/>
  <c r="O224" i="5"/>
  <c r="K224" i="5"/>
  <c r="G224" i="5"/>
  <c r="W221" i="5"/>
  <c r="S221" i="5"/>
  <c r="O221" i="5"/>
  <c r="K221" i="5"/>
  <c r="G221" i="5"/>
  <c r="W218" i="5"/>
  <c r="S218" i="5"/>
  <c r="O218" i="5"/>
  <c r="K218" i="5"/>
  <c r="G218" i="5"/>
  <c r="Z216" i="5"/>
  <c r="W216" i="5"/>
  <c r="S216" i="5"/>
  <c r="O216" i="5"/>
  <c r="K216" i="5"/>
  <c r="G216" i="5"/>
  <c r="Z213" i="5"/>
  <c r="W213" i="5"/>
  <c r="S213" i="5"/>
  <c r="O213" i="5"/>
  <c r="K213" i="5"/>
  <c r="G213" i="5"/>
  <c r="Z210" i="5"/>
  <c r="W210" i="5"/>
  <c r="S210" i="5"/>
  <c r="O210" i="5"/>
  <c r="K210" i="5"/>
  <c r="G210" i="5"/>
  <c r="Z207" i="5"/>
  <c r="W207" i="5"/>
  <c r="S207" i="5"/>
  <c r="O207" i="5"/>
  <c r="K207" i="5"/>
  <c r="G207" i="5"/>
  <c r="Z204" i="5"/>
  <c r="W204" i="5"/>
  <c r="S204" i="5"/>
  <c r="O204" i="5"/>
  <c r="K204" i="5"/>
  <c r="G204" i="5"/>
  <c r="W201" i="5"/>
  <c r="S201" i="5"/>
  <c r="O201" i="5"/>
  <c r="K201" i="5"/>
  <c r="G201" i="5"/>
  <c r="W198" i="5"/>
  <c r="S198" i="5"/>
  <c r="O198" i="5"/>
  <c r="K198" i="5"/>
  <c r="G198" i="5"/>
  <c r="W195" i="5"/>
  <c r="S195" i="5"/>
  <c r="O195" i="5"/>
  <c r="W192" i="5"/>
  <c r="S192" i="5"/>
  <c r="O192" i="5"/>
  <c r="W189" i="5"/>
  <c r="S189" i="5"/>
  <c r="O189" i="5"/>
  <c r="K189" i="5"/>
  <c r="G189" i="5"/>
  <c r="W186" i="5"/>
  <c r="S186" i="5"/>
  <c r="O186" i="5"/>
  <c r="W183" i="5"/>
  <c r="S183" i="5"/>
  <c r="O183" i="5"/>
  <c r="W180" i="5"/>
  <c r="S180" i="5"/>
  <c r="O180" i="5"/>
  <c r="K180" i="5"/>
  <c r="G180" i="5"/>
  <c r="W153" i="5"/>
  <c r="S153" i="5"/>
  <c r="O153" i="5"/>
  <c r="K153" i="5"/>
  <c r="G153" i="5"/>
  <c r="W168" i="5"/>
  <c r="S168" i="5"/>
  <c r="O168" i="5"/>
  <c r="K168" i="5"/>
  <c r="G168" i="5"/>
  <c r="W165" i="5"/>
  <c r="S165" i="5"/>
  <c r="O165" i="5"/>
  <c r="K165" i="5"/>
  <c r="G165" i="5"/>
  <c r="W162" i="5"/>
  <c r="S162" i="5"/>
  <c r="O162" i="5"/>
  <c r="K162" i="5"/>
  <c r="G162" i="5"/>
  <c r="W159" i="5"/>
  <c r="S159" i="5"/>
  <c r="O159" i="5"/>
  <c r="K159" i="5"/>
  <c r="G159" i="5"/>
  <c r="W156" i="5"/>
  <c r="S156" i="5"/>
  <c r="O156" i="5"/>
  <c r="K156" i="5"/>
  <c r="G156" i="5"/>
  <c r="W150" i="5"/>
  <c r="S150" i="5"/>
  <c r="O150" i="5"/>
  <c r="K150" i="5"/>
  <c r="G150" i="5"/>
  <c r="W147" i="5"/>
  <c r="S147" i="5"/>
  <c r="O147" i="5"/>
  <c r="K147" i="5"/>
  <c r="G147" i="5"/>
  <c r="W144" i="5"/>
  <c r="O144" i="5"/>
  <c r="K144" i="5"/>
  <c r="G144" i="5"/>
  <c r="W141" i="5"/>
  <c r="S141" i="5"/>
  <c r="O141" i="5"/>
  <c r="W138" i="5"/>
  <c r="S138" i="5"/>
  <c r="O138" i="5"/>
  <c r="K138" i="5"/>
  <c r="G138" i="5"/>
  <c r="W135" i="5"/>
  <c r="S135" i="5"/>
  <c r="O135" i="5"/>
  <c r="W132" i="5"/>
  <c r="S132" i="5"/>
  <c r="O132" i="5"/>
  <c r="W129" i="5"/>
  <c r="S129" i="5"/>
  <c r="O129" i="5"/>
  <c r="W126" i="5"/>
  <c r="S126" i="5"/>
  <c r="O126" i="5"/>
  <c r="W123" i="5"/>
  <c r="S123" i="5"/>
  <c r="O123" i="5"/>
  <c r="W111" i="5"/>
  <c r="S111" i="5"/>
  <c r="O111" i="5"/>
  <c r="K111" i="5"/>
  <c r="G111" i="5"/>
  <c r="W108" i="5"/>
  <c r="S108" i="5"/>
  <c r="O108" i="5"/>
  <c r="K108" i="5"/>
  <c r="G108" i="5"/>
  <c r="W105" i="5"/>
  <c r="S105" i="5"/>
  <c r="O105" i="5"/>
  <c r="K105" i="5"/>
  <c r="G105" i="5"/>
  <c r="W102" i="5"/>
  <c r="S102" i="5"/>
  <c r="O102" i="5"/>
  <c r="K102" i="5"/>
  <c r="G102" i="5"/>
  <c r="W99" i="5"/>
  <c r="S99" i="5"/>
  <c r="O99" i="5"/>
  <c r="K99" i="5"/>
  <c r="G99" i="5"/>
  <c r="W96" i="5"/>
  <c r="S96" i="5"/>
  <c r="O96" i="5"/>
  <c r="K96" i="5"/>
  <c r="G96" i="5"/>
  <c r="W93" i="5"/>
  <c r="S93" i="5"/>
  <c r="O93" i="5"/>
  <c r="K93" i="5"/>
  <c r="G93" i="5"/>
  <c r="W90" i="5"/>
  <c r="S90" i="5"/>
  <c r="O90" i="5"/>
  <c r="K90" i="5"/>
  <c r="G90" i="5"/>
  <c r="W87" i="5"/>
  <c r="S87" i="5"/>
  <c r="O87" i="5"/>
  <c r="K87" i="5"/>
  <c r="G87" i="5"/>
  <c r="W84" i="5"/>
  <c r="S84" i="5"/>
  <c r="O84" i="5"/>
  <c r="K84" i="5"/>
  <c r="G84" i="5"/>
  <c r="W81" i="5"/>
  <c r="S81" i="5"/>
  <c r="O81" i="5"/>
  <c r="K81" i="5"/>
  <c r="G81" i="5"/>
  <c r="W78" i="5"/>
  <c r="S78" i="5"/>
  <c r="O78" i="5"/>
  <c r="K78" i="5"/>
  <c r="G78" i="5"/>
  <c r="W75" i="5"/>
  <c r="S75" i="5"/>
  <c r="O75" i="5"/>
  <c r="W72" i="5"/>
  <c r="S72" i="5"/>
  <c r="O72" i="5"/>
  <c r="W69" i="5"/>
  <c r="S69" i="5"/>
  <c r="O69" i="5"/>
  <c r="W66" i="5"/>
  <c r="S66" i="5"/>
  <c r="O66" i="5"/>
  <c r="Z54" i="5"/>
  <c r="Z51" i="5"/>
  <c r="Z48" i="5"/>
  <c r="Z45" i="5"/>
  <c r="Z42" i="5"/>
  <c r="Z39" i="5"/>
  <c r="Z36" i="5"/>
  <c r="Z33" i="5"/>
  <c r="Z30" i="5"/>
  <c r="Z27" i="5"/>
  <c r="Z24" i="5"/>
  <c r="Z21" i="5"/>
  <c r="Z18" i="5"/>
  <c r="W54" i="5"/>
  <c r="W51" i="5"/>
  <c r="W48" i="5"/>
  <c r="W45" i="5"/>
  <c r="W42" i="5"/>
  <c r="W39" i="5"/>
  <c r="W36" i="5"/>
  <c r="W33" i="5"/>
  <c r="W30" i="5"/>
  <c r="W27" i="5"/>
  <c r="W24" i="5"/>
  <c r="W21" i="5"/>
  <c r="W18" i="5"/>
  <c r="W15" i="5"/>
  <c r="W12" i="5"/>
  <c r="W9" i="5"/>
  <c r="S54" i="5"/>
  <c r="S51" i="5"/>
  <c r="S48" i="5"/>
  <c r="S45" i="5"/>
  <c r="S42" i="5"/>
  <c r="S39" i="5"/>
  <c r="S36" i="5"/>
  <c r="S33" i="5"/>
  <c r="S30" i="5"/>
  <c r="S27" i="5"/>
  <c r="S24" i="5"/>
  <c r="S21" i="5"/>
  <c r="S18" i="5"/>
  <c r="S15" i="5"/>
  <c r="S12" i="5"/>
  <c r="S9" i="5"/>
  <c r="O54" i="5"/>
  <c r="O51" i="5"/>
  <c r="O48" i="5"/>
  <c r="O45" i="5"/>
  <c r="O42" i="5"/>
  <c r="O39" i="5"/>
  <c r="O36" i="5"/>
  <c r="O33" i="5"/>
  <c r="O30" i="5"/>
  <c r="O27" i="5"/>
  <c r="O24" i="5"/>
  <c r="O21" i="5"/>
  <c r="K54" i="5"/>
  <c r="K51" i="5"/>
  <c r="K48" i="5"/>
  <c r="K45" i="5"/>
  <c r="O18" i="5"/>
  <c r="O15" i="5"/>
  <c r="O12" i="5"/>
  <c r="O9" i="5"/>
  <c r="K42" i="5"/>
  <c r="K39" i="5"/>
  <c r="K36" i="5"/>
  <c r="K33" i="5"/>
  <c r="K30" i="5"/>
  <c r="K27" i="5"/>
  <c r="K24" i="5"/>
  <c r="K21" i="5"/>
  <c r="K18" i="5"/>
  <c r="K15" i="5"/>
  <c r="K12" i="5"/>
  <c r="K9" i="5"/>
  <c r="G54" i="5"/>
  <c r="G51" i="5"/>
  <c r="G48" i="5"/>
  <c r="G45" i="5"/>
  <c r="G42" i="5"/>
  <c r="G39" i="5"/>
  <c r="G36" i="5"/>
  <c r="G30" i="5"/>
  <c r="G27" i="5"/>
  <c r="G24" i="5"/>
  <c r="G21" i="5"/>
  <c r="G33" i="5"/>
  <c r="G18" i="5"/>
  <c r="G15" i="5"/>
  <c r="W51" i="3"/>
  <c r="S51" i="3"/>
  <c r="O51" i="3"/>
  <c r="K51" i="3"/>
  <c r="G51" i="3"/>
  <c r="W47" i="3"/>
  <c r="S47" i="3"/>
  <c r="O47" i="3"/>
  <c r="K47" i="3"/>
  <c r="G47" i="3"/>
  <c r="W43" i="3"/>
  <c r="S43" i="3"/>
  <c r="T43" i="3" s="1"/>
  <c r="O43" i="3"/>
  <c r="P43" i="3"/>
  <c r="K43" i="3"/>
  <c r="W39" i="3"/>
  <c r="S39" i="3"/>
  <c r="T39" i="3"/>
  <c r="O39" i="3"/>
  <c r="P39" i="3"/>
  <c r="K39" i="3"/>
  <c r="W25" i="3"/>
  <c r="S25" i="3"/>
  <c r="O25" i="3"/>
  <c r="G25" i="3"/>
  <c r="W21" i="3"/>
  <c r="S21" i="3"/>
  <c r="O21" i="3"/>
  <c r="K21" i="3"/>
  <c r="G21" i="3"/>
  <c r="W17" i="3"/>
  <c r="S17" i="3"/>
  <c r="O17" i="3"/>
  <c r="K17" i="3"/>
  <c r="G17" i="3"/>
  <c r="W13" i="3"/>
  <c r="S13" i="3"/>
  <c r="T13" i="3"/>
  <c r="O13" i="3"/>
  <c r="P13" i="3"/>
  <c r="K13" i="3"/>
  <c r="G13" i="3"/>
  <c r="W9" i="3"/>
  <c r="S9" i="3"/>
  <c r="T9" i="3"/>
  <c r="O9" i="3"/>
  <c r="P9" i="3"/>
  <c r="K9" i="3"/>
  <c r="G9" i="3"/>
  <c r="Y25" i="3"/>
  <c r="Y51" i="3"/>
  <c r="Y47" i="3"/>
  <c r="Y21" i="3"/>
  <c r="S101" i="19"/>
  <c r="K101" i="19"/>
  <c r="G101" i="19"/>
  <c r="S97" i="19"/>
  <c r="O97" i="19"/>
  <c r="K97" i="19"/>
  <c r="G97" i="19"/>
  <c r="S93" i="19"/>
  <c r="O93" i="19"/>
  <c r="K93" i="19"/>
  <c r="G93" i="19"/>
  <c r="S89" i="19"/>
  <c r="O89" i="19"/>
  <c r="K89" i="19"/>
  <c r="G89" i="19"/>
  <c r="G85" i="19"/>
  <c r="W105" i="19"/>
  <c r="S105" i="19"/>
  <c r="O105" i="19"/>
  <c r="G105" i="19"/>
  <c r="Y105" i="19"/>
  <c r="W81" i="19"/>
  <c r="S81" i="19"/>
  <c r="G81" i="19"/>
  <c r="W77" i="19"/>
  <c r="S77" i="19"/>
  <c r="O77" i="19"/>
  <c r="K77" i="19"/>
  <c r="G77" i="19"/>
  <c r="W73" i="19"/>
  <c r="S73" i="19"/>
  <c r="O73" i="19"/>
  <c r="K73" i="19"/>
  <c r="G73" i="19"/>
  <c r="W69" i="19"/>
  <c r="S69" i="19"/>
  <c r="T69" i="19" s="1"/>
  <c r="O69" i="19"/>
  <c r="P69" i="19"/>
  <c r="W65" i="19"/>
  <c r="S65" i="19"/>
  <c r="T65" i="19"/>
  <c r="O65" i="19"/>
  <c r="P65" i="19"/>
  <c r="K65" i="19"/>
  <c r="G65" i="19"/>
  <c r="W49" i="19"/>
  <c r="S49" i="19"/>
  <c r="G49" i="19"/>
  <c r="W45" i="19"/>
  <c r="S45" i="19"/>
  <c r="O45" i="19"/>
  <c r="G45" i="19"/>
  <c r="W41" i="19"/>
  <c r="S41" i="19"/>
  <c r="O41" i="19"/>
  <c r="G41" i="19"/>
  <c r="W37" i="19"/>
  <c r="S37" i="19"/>
  <c r="O37" i="19"/>
  <c r="W33" i="19"/>
  <c r="S33" i="19"/>
  <c r="O33" i="19"/>
  <c r="O29" i="19"/>
  <c r="G29" i="19"/>
  <c r="W25" i="19"/>
  <c r="G25" i="19"/>
  <c r="W21" i="19"/>
  <c r="O21" i="19"/>
  <c r="K21" i="19"/>
  <c r="W17" i="19"/>
  <c r="S17" i="19"/>
  <c r="O17" i="19"/>
  <c r="K17" i="19"/>
  <c r="G17" i="19"/>
  <c r="W13" i="19"/>
  <c r="S13" i="19"/>
  <c r="O13" i="19"/>
  <c r="K13" i="19"/>
  <c r="W9" i="19"/>
  <c r="S9" i="19"/>
  <c r="O9" i="19"/>
  <c r="K9" i="19"/>
  <c r="W102" i="4"/>
  <c r="S102" i="4"/>
  <c r="O102" i="4"/>
  <c r="K102" i="4"/>
  <c r="G102" i="4"/>
  <c r="W98" i="4"/>
  <c r="S98" i="4"/>
  <c r="O98" i="4"/>
  <c r="K98" i="4"/>
  <c r="G98" i="4"/>
  <c r="W94" i="4"/>
  <c r="S94" i="4"/>
  <c r="O94" i="4"/>
  <c r="K94" i="4"/>
  <c r="G94" i="4"/>
  <c r="W90" i="4"/>
  <c r="S90" i="4"/>
  <c r="O90" i="4"/>
  <c r="K90" i="4"/>
  <c r="G90" i="4"/>
  <c r="W86" i="4"/>
  <c r="S86" i="4"/>
  <c r="O86" i="4"/>
  <c r="G86" i="4"/>
  <c r="W82" i="4"/>
  <c r="S82" i="4"/>
  <c r="O82" i="4"/>
  <c r="G82" i="4"/>
  <c r="W78" i="4"/>
  <c r="S78" i="4"/>
  <c r="O78" i="4"/>
  <c r="G78" i="4"/>
  <c r="W74" i="4"/>
  <c r="S74" i="4"/>
  <c r="O74" i="4"/>
  <c r="K74" i="4"/>
  <c r="G74" i="4"/>
  <c r="W70" i="4"/>
  <c r="S70" i="4"/>
  <c r="O70" i="4"/>
  <c r="K70" i="4"/>
  <c r="G70" i="4"/>
  <c r="W66" i="4"/>
  <c r="S66" i="4"/>
  <c r="T66" i="4" s="1"/>
  <c r="O66" i="4"/>
  <c r="P66" i="4"/>
  <c r="K66" i="4"/>
  <c r="G66" i="4"/>
  <c r="W62" i="4"/>
  <c r="S62" i="4"/>
  <c r="T62" i="4"/>
  <c r="O62" i="4"/>
  <c r="P62" i="4"/>
  <c r="K62" i="4"/>
  <c r="G62" i="4"/>
  <c r="W49" i="4"/>
  <c r="W45" i="4"/>
  <c r="S45" i="4"/>
  <c r="O45" i="4"/>
  <c r="K45" i="4"/>
  <c r="G45" i="4"/>
  <c r="W41" i="4"/>
  <c r="S41" i="4"/>
  <c r="O41" i="4"/>
  <c r="K41" i="4"/>
  <c r="G41" i="4"/>
  <c r="W37" i="4"/>
  <c r="S37" i="4"/>
  <c r="O37" i="4"/>
  <c r="K37" i="4"/>
  <c r="G37" i="4"/>
  <c r="Y37" i="4"/>
  <c r="W33" i="4"/>
  <c r="S33" i="4"/>
  <c r="O33" i="4"/>
  <c r="G33" i="4"/>
  <c r="Y33" i="4"/>
  <c r="W29" i="4"/>
  <c r="S29" i="4"/>
  <c r="O29" i="4"/>
  <c r="G29" i="4"/>
  <c r="W25" i="4"/>
  <c r="S25" i="4"/>
  <c r="O25" i="4"/>
  <c r="G25" i="4"/>
  <c r="W21" i="4"/>
  <c r="S21" i="4"/>
  <c r="O21" i="4"/>
  <c r="K21" i="4"/>
  <c r="G21" i="4"/>
  <c r="W17" i="4"/>
  <c r="S17" i="4"/>
  <c r="O17" i="4"/>
  <c r="K17" i="4"/>
  <c r="G17" i="4"/>
  <c r="Y17" i="4"/>
  <c r="W13" i="4"/>
  <c r="S13" i="4"/>
  <c r="T13" i="4" s="1"/>
  <c r="O13" i="4"/>
  <c r="P13" i="4"/>
  <c r="K13" i="4"/>
  <c r="G13" i="4"/>
  <c r="W9" i="4"/>
  <c r="S9" i="4"/>
  <c r="T9" i="4" s="1"/>
  <c r="O9" i="4"/>
  <c r="P9" i="4"/>
  <c r="K9" i="4"/>
  <c r="W208" i="2"/>
  <c r="S208" i="2"/>
  <c r="O208" i="2"/>
  <c r="K208" i="2"/>
  <c r="G208" i="2"/>
  <c r="W204" i="2"/>
  <c r="S204" i="2"/>
  <c r="O204" i="2"/>
  <c r="K204" i="2"/>
  <c r="G204" i="2"/>
  <c r="W200" i="2"/>
  <c r="S200" i="2"/>
  <c r="O200" i="2"/>
  <c r="K200" i="2"/>
  <c r="G200" i="2"/>
  <c r="W196" i="2"/>
  <c r="S196" i="2"/>
  <c r="O196" i="2"/>
  <c r="K196" i="2"/>
  <c r="G196" i="2"/>
  <c r="W192" i="2"/>
  <c r="S192" i="2"/>
  <c r="O192" i="2"/>
  <c r="G192" i="2"/>
  <c r="W188" i="2"/>
  <c r="S188" i="2"/>
  <c r="O188" i="2"/>
  <c r="G188" i="2"/>
  <c r="W184" i="2"/>
  <c r="S184" i="2"/>
  <c r="O184" i="2"/>
  <c r="G184" i="2"/>
  <c r="W180" i="2"/>
  <c r="S180" i="2"/>
  <c r="O180" i="2"/>
  <c r="K180" i="2"/>
  <c r="G180" i="2"/>
  <c r="W176" i="2"/>
  <c r="S176" i="2"/>
  <c r="W172" i="2"/>
  <c r="S172" i="2"/>
  <c r="T172" i="2" s="1"/>
  <c r="O172" i="2"/>
  <c r="P172" i="2" s="1"/>
  <c r="W168" i="2"/>
  <c r="S168" i="2"/>
  <c r="T168" i="2" s="1"/>
  <c r="O168" i="2"/>
  <c r="P168" i="2"/>
  <c r="W155" i="2"/>
  <c r="S155" i="2"/>
  <c r="O155" i="2"/>
  <c r="K155" i="2"/>
  <c r="G155" i="2"/>
  <c r="W151" i="2"/>
  <c r="S151" i="2"/>
  <c r="O151" i="2"/>
  <c r="K151" i="2"/>
  <c r="G151" i="2"/>
  <c r="W147" i="2"/>
  <c r="S147" i="2"/>
  <c r="O147" i="2"/>
  <c r="K147" i="2"/>
  <c r="G147" i="2"/>
  <c r="Y147" i="2"/>
  <c r="W143" i="2"/>
  <c r="S143" i="2"/>
  <c r="O143" i="2"/>
  <c r="K143" i="2"/>
  <c r="G143" i="2"/>
  <c r="W139" i="2"/>
  <c r="S139" i="2"/>
  <c r="O139" i="2"/>
  <c r="G139" i="2"/>
  <c r="W135" i="2"/>
  <c r="S135" i="2"/>
  <c r="O135" i="2"/>
  <c r="G135" i="2"/>
  <c r="W131" i="2"/>
  <c r="S131" i="2"/>
  <c r="O131" i="2"/>
  <c r="G131" i="2"/>
  <c r="W127" i="2"/>
  <c r="S127" i="2"/>
  <c r="O127" i="2"/>
  <c r="K127" i="2"/>
  <c r="G127" i="2"/>
  <c r="Y127" i="2" s="1"/>
  <c r="W123" i="2"/>
  <c r="S123" i="2"/>
  <c r="O123" i="2"/>
  <c r="K123" i="2"/>
  <c r="G123" i="2"/>
  <c r="W119" i="2"/>
  <c r="S119" i="2"/>
  <c r="T119" i="2" s="1"/>
  <c r="O119" i="2"/>
  <c r="P119" i="2" s="1"/>
  <c r="W115" i="2"/>
  <c r="S115" i="2"/>
  <c r="T115" i="2" s="1"/>
  <c r="O115" i="2"/>
  <c r="P115" i="2" s="1"/>
  <c r="W102" i="2"/>
  <c r="S102" i="2"/>
  <c r="O102" i="2"/>
  <c r="K102" i="2"/>
  <c r="G102" i="2"/>
  <c r="Y102" i="2" s="1"/>
  <c r="W98" i="2"/>
  <c r="S98" i="2"/>
  <c r="O98" i="2"/>
  <c r="K98" i="2"/>
  <c r="G98" i="2"/>
  <c r="W94" i="2"/>
  <c r="S94" i="2"/>
  <c r="O94" i="2"/>
  <c r="K94" i="2"/>
  <c r="G94" i="2"/>
  <c r="Y94" i="2"/>
  <c r="W90" i="2"/>
  <c r="S90" i="2"/>
  <c r="O90" i="2"/>
  <c r="K90" i="2"/>
  <c r="G90" i="2"/>
  <c r="W86" i="2"/>
  <c r="S86" i="2"/>
  <c r="O86" i="2"/>
  <c r="G86" i="2"/>
  <c r="W82" i="2"/>
  <c r="S82" i="2"/>
  <c r="O82" i="2"/>
  <c r="G82" i="2"/>
  <c r="W78" i="2"/>
  <c r="S78" i="2"/>
  <c r="O78" i="2"/>
  <c r="G78" i="2"/>
  <c r="W74" i="2"/>
  <c r="S74" i="2"/>
  <c r="O74" i="2"/>
  <c r="K74" i="2"/>
  <c r="G74" i="2"/>
  <c r="Y74" i="2" s="1"/>
  <c r="Z74" i="2" s="1"/>
  <c r="W70" i="2"/>
  <c r="S70" i="2"/>
  <c r="O70" i="2"/>
  <c r="K70" i="2"/>
  <c r="G70" i="2"/>
  <c r="W66" i="2"/>
  <c r="S66" i="2"/>
  <c r="T66" i="2" s="1"/>
  <c r="O66" i="2"/>
  <c r="P66" i="2" s="1"/>
  <c r="K66" i="2"/>
  <c r="G66" i="2"/>
  <c r="W62" i="2"/>
  <c r="S62" i="2"/>
  <c r="T62" i="2"/>
  <c r="O62" i="2"/>
  <c r="P62" i="2"/>
  <c r="W49" i="2"/>
  <c r="S49" i="2"/>
  <c r="O49" i="2"/>
  <c r="K49" i="2"/>
  <c r="G49" i="2"/>
  <c r="Y49" i="2"/>
  <c r="W45" i="2"/>
  <c r="S45" i="2"/>
  <c r="O45" i="2"/>
  <c r="K45" i="2"/>
  <c r="G45" i="2"/>
  <c r="W41" i="2"/>
  <c r="S41" i="2"/>
  <c r="O41" i="2"/>
  <c r="K41" i="2"/>
  <c r="G41" i="2"/>
  <c r="W37" i="2"/>
  <c r="S37" i="2"/>
  <c r="O37" i="2"/>
  <c r="K37" i="2"/>
  <c r="G37" i="2"/>
  <c r="W33" i="2"/>
  <c r="S33" i="2"/>
  <c r="O33" i="2"/>
  <c r="G33" i="2"/>
  <c r="W29" i="2"/>
  <c r="S29" i="2"/>
  <c r="O29" i="2"/>
  <c r="G29" i="2"/>
  <c r="W25" i="2"/>
  <c r="S25" i="2"/>
  <c r="O25" i="2"/>
  <c r="G25" i="2"/>
  <c r="W21" i="2"/>
  <c r="S21" i="2"/>
  <c r="O21" i="2"/>
  <c r="K21" i="2"/>
  <c r="G21" i="2"/>
  <c r="W17" i="2"/>
  <c r="S17" i="2"/>
  <c r="O17" i="2"/>
  <c r="K17" i="2"/>
  <c r="G17" i="2"/>
  <c r="W13" i="2"/>
  <c r="S13" i="2"/>
  <c r="T13" i="2"/>
  <c r="O13" i="2"/>
  <c r="P13" i="2"/>
  <c r="K13" i="2"/>
  <c r="G13" i="2"/>
  <c r="W9" i="2"/>
  <c r="S9" i="2"/>
  <c r="T9" i="2" s="1"/>
  <c r="O9" i="2"/>
  <c r="P9" i="2"/>
  <c r="K9" i="2"/>
  <c r="W320" i="1"/>
  <c r="S320" i="1"/>
  <c r="O320" i="1"/>
  <c r="K320" i="1"/>
  <c r="G320" i="1"/>
  <c r="W316" i="1"/>
  <c r="S316" i="1"/>
  <c r="O316" i="1"/>
  <c r="K316" i="1"/>
  <c r="G316" i="1"/>
  <c r="Y316" i="1"/>
  <c r="W312" i="1"/>
  <c r="S312" i="1"/>
  <c r="G312" i="1"/>
  <c r="W308" i="1"/>
  <c r="S308" i="1"/>
  <c r="K308" i="1"/>
  <c r="G308" i="1"/>
  <c r="W304" i="1"/>
  <c r="S304" i="1"/>
  <c r="G304" i="1"/>
  <c r="W300" i="1"/>
  <c r="S300" i="1"/>
  <c r="G300" i="1"/>
  <c r="W296" i="1"/>
  <c r="S296" i="1"/>
  <c r="W292" i="1"/>
  <c r="S292" i="1"/>
  <c r="O292" i="1"/>
  <c r="W288" i="1"/>
  <c r="S288" i="1"/>
  <c r="T288" i="1" s="1"/>
  <c r="O288" i="1"/>
  <c r="P288" i="1" s="1"/>
  <c r="W284" i="1"/>
  <c r="S284" i="1"/>
  <c r="T284" i="1" s="1"/>
  <c r="O284" i="1"/>
  <c r="P284" i="1"/>
  <c r="K284" i="1"/>
  <c r="G284" i="1"/>
  <c r="W271" i="1"/>
  <c r="S271" i="1"/>
  <c r="Y271" i="1" s="1"/>
  <c r="O271" i="1"/>
  <c r="K271" i="1"/>
  <c r="G271" i="1"/>
  <c r="W267" i="1"/>
  <c r="S267" i="1"/>
  <c r="O267" i="1"/>
  <c r="K267" i="1"/>
  <c r="G267" i="1"/>
  <c r="W263" i="1"/>
  <c r="S263" i="1"/>
  <c r="O263" i="1"/>
  <c r="K263" i="1"/>
  <c r="G263" i="1"/>
  <c r="Y263" i="1" s="1"/>
  <c r="W259" i="1"/>
  <c r="S259" i="1"/>
  <c r="O259" i="1"/>
  <c r="K259" i="1"/>
  <c r="G259" i="1"/>
  <c r="W255" i="1"/>
  <c r="S255" i="1"/>
  <c r="O255" i="1"/>
  <c r="Y255" i="1" s="1"/>
  <c r="G255" i="1"/>
  <c r="W251" i="1"/>
  <c r="S251" i="1"/>
  <c r="O251" i="1"/>
  <c r="G251" i="1"/>
  <c r="Y251" i="1"/>
  <c r="W247" i="1"/>
  <c r="O247" i="1"/>
  <c r="G247" i="1"/>
  <c r="W243" i="1"/>
  <c r="S243" i="1"/>
  <c r="O243" i="1"/>
  <c r="K243" i="1"/>
  <c r="G243" i="1"/>
  <c r="W239" i="1"/>
  <c r="S239" i="1"/>
  <c r="O239" i="1"/>
  <c r="K239" i="1"/>
  <c r="G239" i="1"/>
  <c r="W235" i="1"/>
  <c r="S235" i="1"/>
  <c r="T235" i="1" s="1"/>
  <c r="P235" i="1"/>
  <c r="W231" i="1"/>
  <c r="S231" i="1"/>
  <c r="T231" i="1"/>
  <c r="O231" i="1"/>
  <c r="P231" i="1" s="1"/>
  <c r="W218" i="1"/>
  <c r="S218" i="1"/>
  <c r="O218" i="1"/>
  <c r="K218" i="1"/>
  <c r="G218" i="1"/>
  <c r="W214" i="1"/>
  <c r="S214" i="1"/>
  <c r="O214" i="1"/>
  <c r="K214" i="1"/>
  <c r="G214" i="1"/>
  <c r="W210" i="1"/>
  <c r="S210" i="1"/>
  <c r="O210" i="1"/>
  <c r="K210" i="1"/>
  <c r="G210" i="1"/>
  <c r="W206" i="1"/>
  <c r="S206" i="1"/>
  <c r="O206" i="1"/>
  <c r="K206" i="1"/>
  <c r="G206" i="1"/>
  <c r="W202" i="1"/>
  <c r="S202" i="1"/>
  <c r="O202" i="1"/>
  <c r="G202" i="1"/>
  <c r="W198" i="1"/>
  <c r="S198" i="1"/>
  <c r="O198" i="1"/>
  <c r="G198" i="1"/>
  <c r="Y198" i="1"/>
  <c r="W194" i="1"/>
  <c r="S194" i="1"/>
  <c r="O194" i="1"/>
  <c r="G194" i="1"/>
  <c r="Y194" i="1" s="1"/>
  <c r="W190" i="1"/>
  <c r="S190" i="1"/>
  <c r="O190" i="1"/>
  <c r="K190" i="1"/>
  <c r="G190" i="1"/>
  <c r="W186" i="1"/>
  <c r="S186" i="1"/>
  <c r="O186" i="1"/>
  <c r="K186" i="1"/>
  <c r="G186" i="1"/>
  <c r="W182" i="1"/>
  <c r="S182" i="1"/>
  <c r="T182" i="1" s="1"/>
  <c r="O182" i="1"/>
  <c r="P182" i="1" s="1"/>
  <c r="K182" i="1"/>
  <c r="G182" i="1"/>
  <c r="W178" i="1"/>
  <c r="S178" i="1"/>
  <c r="T178" i="1" s="1"/>
  <c r="O178" i="1"/>
  <c r="P178" i="1" s="1"/>
  <c r="K178" i="1"/>
  <c r="G178" i="1"/>
  <c r="W159" i="1"/>
  <c r="W151" i="1"/>
  <c r="W147" i="1"/>
  <c r="S147" i="1"/>
  <c r="W143" i="1"/>
  <c r="W139" i="1"/>
  <c r="W135" i="1"/>
  <c r="W131" i="1"/>
  <c r="S131" i="1"/>
  <c r="W127" i="1"/>
  <c r="S127" i="1"/>
  <c r="O127" i="1"/>
  <c r="W123" i="1"/>
  <c r="S123" i="1"/>
  <c r="G123" i="1"/>
  <c r="W119" i="1"/>
  <c r="S119" i="1"/>
  <c r="T119" i="1" s="1"/>
  <c r="O119" i="1"/>
  <c r="P119" i="1"/>
  <c r="W115" i="1"/>
  <c r="S115" i="1"/>
  <c r="T115" i="1" s="1"/>
  <c r="O115" i="1"/>
  <c r="P115" i="1"/>
  <c r="W102" i="1"/>
  <c r="S102" i="1"/>
  <c r="O102" i="1"/>
  <c r="K102" i="1"/>
  <c r="G102" i="1"/>
  <c r="Y102" i="1"/>
  <c r="W98" i="1"/>
  <c r="S98" i="1"/>
  <c r="O98" i="1"/>
  <c r="K98" i="1"/>
  <c r="G98" i="1"/>
  <c r="W94" i="1"/>
  <c r="S94" i="1"/>
  <c r="O94" i="1"/>
  <c r="K94" i="1"/>
  <c r="G94" i="1"/>
  <c r="Y94" i="1" s="1"/>
  <c r="W90" i="1"/>
  <c r="S90" i="1"/>
  <c r="O90" i="1"/>
  <c r="K90" i="1"/>
  <c r="G90" i="1"/>
  <c r="W86" i="1"/>
  <c r="S86" i="1"/>
  <c r="O86" i="1"/>
  <c r="G86" i="1"/>
  <c r="Y86" i="1"/>
  <c r="W82" i="1"/>
  <c r="S82" i="1"/>
  <c r="O82" i="1"/>
  <c r="G82" i="1"/>
  <c r="W78" i="1"/>
  <c r="O78" i="1"/>
  <c r="G78" i="1"/>
  <c r="S74" i="1"/>
  <c r="O74" i="1"/>
  <c r="S70" i="1"/>
  <c r="O70" i="1"/>
  <c r="S66" i="1"/>
  <c r="T66" i="1" s="1"/>
  <c r="O66" i="1"/>
  <c r="P66" i="1" s="1"/>
  <c r="K66" i="1"/>
  <c r="G66" i="1"/>
  <c r="S62" i="1"/>
  <c r="T62" i="1" s="1"/>
  <c r="O62" i="1"/>
  <c r="P62" i="1"/>
  <c r="W49" i="1"/>
  <c r="W45" i="1"/>
  <c r="W41" i="1"/>
  <c r="W37" i="1"/>
  <c r="W33" i="1"/>
  <c r="W29" i="1"/>
  <c r="W25" i="1"/>
  <c r="W21" i="1"/>
  <c r="W17" i="1"/>
  <c r="O13" i="1"/>
  <c r="P13" i="1" s="1"/>
  <c r="T9" i="1"/>
  <c r="P9" i="1"/>
  <c r="G21" i="1"/>
  <c r="G17" i="1"/>
  <c r="G25" i="1"/>
  <c r="G29" i="1"/>
  <c r="G33" i="1"/>
  <c r="G37" i="1"/>
  <c r="G41" i="1"/>
  <c r="G45" i="1"/>
  <c r="G49" i="1"/>
  <c r="S17" i="1"/>
  <c r="T13" i="1"/>
  <c r="Y90" i="1"/>
  <c r="Y98" i="1"/>
  <c r="Y214" i="1"/>
  <c r="Y267" i="1"/>
  <c r="Y192" i="2"/>
  <c r="Y208" i="2"/>
  <c r="Y29" i="4"/>
  <c r="Y70" i="4"/>
  <c r="Y102" i="4"/>
  <c r="Y206" i="1"/>
  <c r="Y259" i="1"/>
  <c r="Y304" i="1"/>
  <c r="Y308" i="1"/>
  <c r="Y320" i="1"/>
  <c r="Y70" i="2"/>
  <c r="Y82" i="2"/>
  <c r="Y123" i="2"/>
  <c r="Y135" i="2"/>
  <c r="Y143" i="2"/>
  <c r="Y98" i="4"/>
  <c r="Z21" i="3"/>
  <c r="Z17" i="3"/>
  <c r="Z51" i="3"/>
  <c r="Z25" i="3"/>
  <c r="Z47" i="3"/>
  <c r="Z9" i="3"/>
  <c r="Z13" i="3"/>
  <c r="Y78" i="4"/>
  <c r="Y74" i="4"/>
  <c r="Y45" i="4"/>
  <c r="Y41" i="4"/>
  <c r="Y25" i="4"/>
  <c r="Y21" i="4"/>
  <c r="Y94" i="4"/>
  <c r="Y82" i="4"/>
  <c r="Y86" i="4"/>
  <c r="Y41" i="2"/>
  <c r="Y86" i="2"/>
  <c r="Y200" i="2"/>
  <c r="Y29" i="2"/>
  <c r="Y155" i="2"/>
  <c r="Y196" i="2"/>
  <c r="Y188" i="2"/>
  <c r="Y98" i="2"/>
  <c r="Y204" i="2"/>
  <c r="Y78" i="2"/>
  <c r="Y90" i="2"/>
  <c r="Y131" i="2"/>
  <c r="Y151" i="2"/>
  <c r="Y184" i="2"/>
  <c r="Y21" i="2"/>
  <c r="Y17" i="2"/>
  <c r="Z98" i="2" s="1"/>
  <c r="Y33" i="2"/>
  <c r="Y45" i="2"/>
  <c r="Y25" i="2"/>
  <c r="Y37" i="2"/>
  <c r="Z70" i="2" s="1"/>
  <c r="S21" i="1"/>
  <c r="O21" i="1"/>
  <c r="K21" i="1"/>
  <c r="O17" i="1"/>
  <c r="K17" i="1"/>
  <c r="S49" i="1"/>
  <c r="S45" i="1"/>
  <c r="S41" i="1"/>
  <c r="S37" i="1"/>
  <c r="O49" i="1"/>
  <c r="O45" i="1"/>
  <c r="O41" i="1"/>
  <c r="O37" i="1"/>
  <c r="K49" i="1"/>
  <c r="K45" i="1"/>
  <c r="K41" i="1"/>
  <c r="Y41" i="1" s="1"/>
  <c r="K37" i="1"/>
  <c r="Z9" i="4"/>
  <c r="Z90" i="2"/>
  <c r="Z78" i="2"/>
  <c r="Y37" i="1"/>
  <c r="Y49" i="1"/>
  <c r="Y45" i="1"/>
  <c r="S25" i="1"/>
  <c r="S33" i="1"/>
  <c r="S29" i="1"/>
  <c r="O33" i="1"/>
  <c r="Y33" i="1" s="1"/>
  <c r="O29" i="1"/>
  <c r="O25" i="1"/>
  <c r="Y25" i="1" s="1"/>
  <c r="Y21" i="1"/>
  <c r="Y17" i="1"/>
  <c r="Y29" i="1"/>
  <c r="Y82" i="1"/>
  <c r="Y180" i="2"/>
  <c r="Y139" i="2"/>
  <c r="Y90" i="4"/>
  <c r="Z178" i="1"/>
  <c r="Y296" i="1"/>
  <c r="Y300" i="1"/>
  <c r="Y77" i="19"/>
  <c r="Y89" i="19"/>
  <c r="Z69" i="19" s="1"/>
  <c r="Z73" i="19"/>
  <c r="Z81" i="19"/>
  <c r="Z65" i="19"/>
  <c r="Z99" i="19"/>
  <c r="Y97" i="19"/>
  <c r="Z97" i="19" s="1"/>
  <c r="Z96" i="19"/>
  <c r="Z94" i="19"/>
  <c r="Y93" i="19"/>
  <c r="Z93" i="19"/>
  <c r="Z92" i="19"/>
  <c r="Z91" i="19"/>
  <c r="Z90" i="19"/>
  <c r="Z89" i="19"/>
  <c r="Y33" i="19"/>
  <c r="Y37" i="19"/>
  <c r="Y41" i="19"/>
  <c r="Y45" i="19"/>
  <c r="Z9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29" i="19"/>
  <c r="Z25" i="19"/>
  <c r="Z21" i="19"/>
  <c r="Z17" i="19"/>
  <c r="Z13" i="19"/>
  <c r="Z94" i="2" l="1"/>
  <c r="Z9" i="2"/>
  <c r="Z82" i="2"/>
  <c r="Z86" i="2"/>
  <c r="Z172" i="2"/>
  <c r="Z200" i="2"/>
  <c r="Z202" i="2"/>
  <c r="Z204" i="2"/>
  <c r="Z206" i="2"/>
  <c r="Z176" i="2"/>
  <c r="Z201" i="2"/>
  <c r="Z203" i="2"/>
  <c r="Z205" i="2"/>
  <c r="Z207" i="2"/>
  <c r="U51" i="14"/>
  <c r="U49" i="14"/>
  <c r="Z95" i="19"/>
  <c r="Z98" i="19"/>
  <c r="Z100" i="19"/>
  <c r="Z85" i="19"/>
  <c r="Z77" i="19"/>
  <c r="U63" i="14"/>
  <c r="U18" i="14"/>
  <c r="U14" i="14"/>
  <c r="U16" i="14"/>
  <c r="U45" i="14"/>
  <c r="U12" i="14"/>
  <c r="U8" i="14"/>
  <c r="U20" i="14"/>
  <c r="U40" i="9"/>
  <c r="U36" i="9"/>
  <c r="U22" i="9"/>
  <c r="U26" i="9"/>
  <c r="U20" i="9"/>
  <c r="U24" i="9"/>
  <c r="Z147" i="5"/>
  <c r="Z129" i="5"/>
  <c r="Z81" i="5"/>
  <c r="Z150" i="5"/>
  <c r="Z156" i="5"/>
  <c r="Z153" i="5"/>
  <c r="Z123" i="5"/>
  <c r="Z141" i="5"/>
  <c r="Z138" i="5"/>
  <c r="Z144" i="5"/>
  <c r="Z126" i="5"/>
  <c r="Z112" i="5"/>
  <c r="Z110" i="5"/>
  <c r="Z108" i="5"/>
  <c r="Z106" i="5"/>
  <c r="Z104" i="5"/>
  <c r="Z102" i="5"/>
  <c r="Z100" i="5"/>
  <c r="Z98" i="5"/>
  <c r="Z96" i="5"/>
  <c r="Z94" i="5"/>
  <c r="Z92" i="5"/>
  <c r="Z90" i="5"/>
  <c r="Z88" i="5"/>
  <c r="Z86" i="5"/>
  <c r="Z84" i="5"/>
  <c r="Z66" i="5"/>
  <c r="Z111" i="5"/>
  <c r="Z109" i="5"/>
  <c r="Z107" i="5"/>
  <c r="Z105" i="5"/>
  <c r="Z103" i="5"/>
  <c r="Z101" i="5"/>
  <c r="Z99" i="5"/>
  <c r="Z97" i="5"/>
  <c r="Z95" i="5"/>
  <c r="Z93" i="5"/>
  <c r="Z91" i="5"/>
  <c r="Z89" i="5"/>
  <c r="Z87" i="5"/>
  <c r="Z85" i="5"/>
  <c r="Z168" i="2"/>
  <c r="Z235" i="1"/>
  <c r="Z243" i="1"/>
  <c r="Z239" i="1"/>
  <c r="Z49" i="1"/>
  <c r="Z259" i="1"/>
  <c r="Z45" i="1"/>
  <c r="Z263" i="1"/>
  <c r="Z267" i="1"/>
  <c r="Z41" i="1"/>
  <c r="Z62" i="1"/>
  <c r="Y202" i="1"/>
  <c r="Y210" i="1"/>
  <c r="Y218" i="1"/>
  <c r="Z119" i="1"/>
  <c r="Y190" i="1"/>
  <c r="Z131" i="1"/>
  <c r="Z115" i="1"/>
  <c r="Z151" i="1"/>
  <c r="Z135" i="1"/>
  <c r="Z69" i="20"/>
  <c r="Z63" i="20"/>
  <c r="Z57" i="20"/>
  <c r="Z51" i="20"/>
  <c r="Z48" i="20"/>
  <c r="Z66" i="20"/>
  <c r="Z36" i="17"/>
  <c r="Z34" i="17"/>
  <c r="Z32" i="17"/>
  <c r="Z30" i="17"/>
  <c r="Z28" i="17"/>
  <c r="Z24" i="17"/>
  <c r="Z18" i="17"/>
  <c r="Z12" i="17"/>
  <c r="Z66" i="17"/>
  <c r="Z35" i="17"/>
  <c r="Z33" i="17"/>
  <c r="Z31" i="17"/>
  <c r="Z29" i="17"/>
  <c r="Z48" i="17"/>
  <c r="Z147" i="1" l="1"/>
  <c r="Z163" i="1"/>
  <c r="Z127" i="1"/>
  <c r="Z143" i="1"/>
  <c r="Z159" i="1"/>
  <c r="Z123" i="1"/>
  <c r="Z139" i="1"/>
  <c r="Z155" i="1"/>
  <c r="W13" i="1"/>
  <c r="W13" i="1" a="1"/>
  <c r="W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<sst xmlns="http://schemas.openxmlformats.org/spreadsheetml/2006/main" count="6919" uniqueCount="313">
  <si>
    <t>NAME</t>
  </si>
  <si>
    <t>CLUB</t>
  </si>
  <si>
    <t xml:space="preserve">T1 NT </t>
  </si>
  <si>
    <t>TRAMPOLINE</t>
  </si>
  <si>
    <t>1st V</t>
  </si>
  <si>
    <t>2nd V</t>
  </si>
  <si>
    <t xml:space="preserve">TOTAL </t>
  </si>
  <si>
    <t xml:space="preserve">ELITE CANADA </t>
  </si>
  <si>
    <t>TOTAL</t>
  </si>
  <si>
    <t>TIER FUNDING</t>
  </si>
  <si>
    <t>SCORE</t>
  </si>
  <si>
    <t>SENIOR WOMEN</t>
  </si>
  <si>
    <t xml:space="preserve">Funding Tiers: </t>
  </si>
  <si>
    <t xml:space="preserve">Tier 3: </t>
  </si>
  <si>
    <t xml:space="preserve">Tier 2: </t>
  </si>
  <si>
    <t>SHA</t>
  </si>
  <si>
    <t>Final</t>
  </si>
  <si>
    <t>KGTC</t>
  </si>
  <si>
    <t>FC</t>
  </si>
  <si>
    <t xml:space="preserve">DOUBLE MINI </t>
  </si>
  <si>
    <t xml:space="preserve">DMT:  Total score of the two (2) passes achieved in the Preliminary OR FINALS round in the same event </t>
  </si>
  <si>
    <t>PRE</t>
  </si>
  <si>
    <t>FINAL</t>
  </si>
  <si>
    <t xml:space="preserve">JUNIOR MEN </t>
  </si>
  <si>
    <t xml:space="preserve">SENIOR WOMEN </t>
  </si>
  <si>
    <t xml:space="preserve">SENIOR MEN </t>
  </si>
  <si>
    <t xml:space="preserve">TUMBLING </t>
  </si>
  <si>
    <t xml:space="preserve">TU:   total score of the two (2) passes achieved in the PRELIMINARY ROUND </t>
  </si>
  <si>
    <r>
      <t>TR:  Total of the 1st Voluntary</t>
    </r>
    <r>
      <rPr>
        <b/>
        <sz val="11"/>
        <color theme="1"/>
        <rFont val="Calibri"/>
        <family val="2"/>
        <scheme val="minor"/>
      </rPr>
      <t xml:space="preserve"> PLUS</t>
    </r>
    <r>
      <rPr>
        <sz val="11"/>
        <color theme="1"/>
        <rFont val="Calibri"/>
        <family val="2"/>
        <scheme val="minor"/>
      </rPr>
      <t xml:space="preserve"> best 2nd Voluntary from </t>
    </r>
    <r>
      <rPr>
        <b/>
        <sz val="11"/>
        <color theme="1"/>
        <rFont val="Calibri"/>
        <family val="2"/>
        <scheme val="minor"/>
      </rPr>
      <t>PRELIM OR FINALS</t>
    </r>
    <r>
      <rPr>
        <sz val="11"/>
        <color theme="1"/>
        <rFont val="Calibri"/>
        <family val="2"/>
        <scheme val="minor"/>
      </rPr>
      <t xml:space="preserve"> in the same event </t>
    </r>
  </si>
  <si>
    <t>JUNIOR WOMEN</t>
  </si>
  <si>
    <t xml:space="preserve">NOTES </t>
  </si>
  <si>
    <t>NOTES</t>
  </si>
  <si>
    <t xml:space="preserve">FINAL </t>
  </si>
  <si>
    <t>L5 17+ WOMEN</t>
  </si>
  <si>
    <t xml:space="preserve">Final </t>
  </si>
  <si>
    <t xml:space="preserve">L5 WOMEN </t>
  </si>
  <si>
    <t xml:space="preserve">TRAMPOLINE - SYNCHRO </t>
  </si>
  <si>
    <t xml:space="preserve">L6 WOMEN </t>
  </si>
  <si>
    <t xml:space="preserve">L6 MEN </t>
  </si>
  <si>
    <t>SENIOR</t>
  </si>
  <si>
    <t>Tier 2:  40.20</t>
  </si>
  <si>
    <t>Tier 3:  76.40</t>
  </si>
  <si>
    <t>Tier 2: 77.20</t>
  </si>
  <si>
    <t>Tier 2: 79.10</t>
  </si>
  <si>
    <t>Tier 3: 78.30</t>
  </si>
  <si>
    <t xml:space="preserve">RANK </t>
  </si>
  <si>
    <t>L5 14U WOMEN</t>
  </si>
  <si>
    <t>L5 15-16 WOMEN</t>
  </si>
  <si>
    <t xml:space="preserve">L5 15-16 MEN </t>
  </si>
  <si>
    <t xml:space="preserve">L5 17+ MEN </t>
  </si>
  <si>
    <t xml:space="preserve">L5 14U MEN </t>
  </si>
  <si>
    <t>L6 14U WOMEN</t>
  </si>
  <si>
    <t>L6 15-16 WOMEN</t>
  </si>
  <si>
    <t xml:space="preserve">L6 14U MEN </t>
  </si>
  <si>
    <t xml:space="preserve">L6 15-16 MEN </t>
  </si>
  <si>
    <t xml:space="preserve">L7 17+ WOMEN </t>
  </si>
  <si>
    <t xml:space="preserve">L7 17+ MEN </t>
  </si>
  <si>
    <t xml:space="preserve">L5 17+ WOMEN </t>
  </si>
  <si>
    <t xml:space="preserve">L6 14U WOMEN </t>
  </si>
  <si>
    <t xml:space="preserve">L6 15-16 WOMEN </t>
  </si>
  <si>
    <t xml:space="preserve">JUNIOR WOMEN </t>
  </si>
  <si>
    <t xml:space="preserve">L5 14U WOMEN </t>
  </si>
  <si>
    <t xml:space="preserve">L5 15-16 WOMEN </t>
  </si>
  <si>
    <t>L5 MEN</t>
  </si>
  <si>
    <t>RANK</t>
  </si>
  <si>
    <t>VIP</t>
  </si>
  <si>
    <t xml:space="preserve">TO JR - Shasta </t>
  </si>
  <si>
    <t>CA</t>
  </si>
  <si>
    <t xml:space="preserve">TR:  Total of the 1st Voluntary PLUS best 2nd Voluntary from PRELIM OR FINALS in the same event </t>
  </si>
  <si>
    <t xml:space="preserve">TR:  Total of the  1st Voluntary PLUS best 2nd Voluntary from PRELIM OR FINALS in the same event </t>
  </si>
  <si>
    <t xml:space="preserve">L7 WOMEN </t>
  </si>
  <si>
    <t>Tier 3:  38.70</t>
  </si>
  <si>
    <t>DMT:  Total score of the Q1 pass from the preliminary round (Q1 = Pass 1 and Pass 2)</t>
  </si>
  <si>
    <t>DMT:  Total score of the two (2) passes passes achieved Q1 preliminary round (Q1=Pass 1 &amp; 2)</t>
  </si>
  <si>
    <t>Declan McLean</t>
  </si>
  <si>
    <t xml:space="preserve">SHASTA </t>
  </si>
  <si>
    <t xml:space="preserve">BC CHAMPS </t>
  </si>
  <si>
    <t xml:space="preserve">AVIVA INVITATIONAL </t>
  </si>
  <si>
    <t>TAG</t>
  </si>
  <si>
    <t>OGC</t>
  </si>
  <si>
    <t>WHI</t>
  </si>
  <si>
    <t>REV</t>
  </si>
  <si>
    <t>PRG</t>
  </si>
  <si>
    <t>Jordyn Schmidt (2008)</t>
  </si>
  <si>
    <t>Hayden Good (2009)</t>
  </si>
  <si>
    <t>Aurora Sanderson (2010)</t>
  </si>
  <si>
    <t>Jayda Jean Louis (2009)</t>
  </si>
  <si>
    <t>Alicja Kwasniak (2008)</t>
  </si>
  <si>
    <t>Cheyenne Haywood-Farmer (2007)</t>
  </si>
  <si>
    <t>Kayley Gawley (2007)</t>
  </si>
  <si>
    <t>Sofia Wright (2007)</t>
  </si>
  <si>
    <t>Summer Novakowski (2006)</t>
  </si>
  <si>
    <t>Chelsea Groves (2004)</t>
  </si>
  <si>
    <t>Marlee Van Balkom (2006)</t>
  </si>
  <si>
    <t>Hermione Joehr (2003)</t>
  </si>
  <si>
    <t>Caelyn Angst (2005)</t>
  </si>
  <si>
    <t>Gabriella Brown (2006)</t>
  </si>
  <si>
    <t>Kyla Alderson (2004)</t>
  </si>
  <si>
    <t>Julia Ellis (2005)</t>
  </si>
  <si>
    <t>Sophie Rundell (2004)</t>
  </si>
  <si>
    <t>Taegan McAleese (2005)</t>
  </si>
  <si>
    <t>Larkin Swain (2006)</t>
  </si>
  <si>
    <t>Braydon Renou (2012)</t>
  </si>
  <si>
    <t>Travis Anderson (2007)</t>
  </si>
  <si>
    <t>Oskar Glowacki (2007)</t>
  </si>
  <si>
    <t>Caleb Emon  (2005)</t>
  </si>
  <si>
    <t>Jacob Kochylema (2005)</t>
  </si>
  <si>
    <t>KEL</t>
  </si>
  <si>
    <t>Ethan Scott (2007)</t>
  </si>
  <si>
    <t>Owen Harbo  (2007)</t>
  </si>
  <si>
    <t>Natalie Donovan (1992)</t>
  </si>
  <si>
    <t>Cyena McIntosh (2002)</t>
  </si>
  <si>
    <t>Clare Hardjowasito (2000)</t>
  </si>
  <si>
    <t>Emily Christie (2001)</t>
  </si>
  <si>
    <t>Eleni Papkyriakopoulos (2004)</t>
  </si>
  <si>
    <t>Caleb Giesbrecht (2003)</t>
  </si>
  <si>
    <t>Rylan Mallais (2005)</t>
  </si>
  <si>
    <t>Ben Blais (1998)</t>
  </si>
  <si>
    <t>Joey Humberstone (1998)</t>
  </si>
  <si>
    <t>Adin Brenner (2001)</t>
  </si>
  <si>
    <t>Sam Kraushar (2005)</t>
  </si>
  <si>
    <t>Sienna Kuznak (2007)</t>
  </si>
  <si>
    <t xml:space="preserve">WHI </t>
  </si>
  <si>
    <t>Brooke Pelletier (2007)</t>
  </si>
  <si>
    <t xml:space="preserve">AVIVA INVITITIONAL </t>
  </si>
  <si>
    <t>Hermione Loehr (2003)</t>
  </si>
  <si>
    <t>Mia Frohnsdorf (2005)</t>
  </si>
  <si>
    <t>Brooklyn Stobbe (2005)</t>
  </si>
  <si>
    <t>Scarlett Earl (2005)</t>
  </si>
  <si>
    <t>Mara Steinfort (2004)</t>
  </si>
  <si>
    <t>Brayden Renou (2012)</t>
  </si>
  <si>
    <t>Xavier Morrison (2009)</t>
  </si>
  <si>
    <t>Cassius Siddaway (2010)</t>
  </si>
  <si>
    <t>Max Oughtred (2009)</t>
  </si>
  <si>
    <t>Max Banner (2011)</t>
  </si>
  <si>
    <t>Nathan Perrin (2009)</t>
  </si>
  <si>
    <t>Jonas Kocak (2008)</t>
  </si>
  <si>
    <t>Tristan Vanden Hoven (2008)</t>
  </si>
  <si>
    <t>Samuel Dubuc (2005)</t>
  </si>
  <si>
    <t>Caleb Emon (2005)</t>
  </si>
  <si>
    <t>Jordon Hevesy (2006)</t>
  </si>
  <si>
    <t>Nik Czenczek (2007)</t>
  </si>
  <si>
    <t xml:space="preserve">KEL </t>
  </si>
  <si>
    <t xml:space="preserve">OGC </t>
  </si>
  <si>
    <t>Ruby Ryga (2006)</t>
  </si>
  <si>
    <t>Destiny Christensen (2002)</t>
  </si>
  <si>
    <t>Artur Sapozhnikov (2004)</t>
  </si>
  <si>
    <t>Jacob Kochyleam (2005)</t>
  </si>
  <si>
    <t>Owen Harbo (2007)</t>
  </si>
  <si>
    <t>Kayla Howell (2004)</t>
  </si>
  <si>
    <t>Kristina Dodd (2001)</t>
  </si>
  <si>
    <t>Jasmine Parhar (2003)</t>
  </si>
  <si>
    <t xml:space="preserve">SHA </t>
  </si>
  <si>
    <t>Gavin Dodd (2003)</t>
  </si>
  <si>
    <t>Kira Tomlinson (2007)</t>
  </si>
  <si>
    <t>Seija Bishop (2005)</t>
  </si>
  <si>
    <t xml:space="preserve">L7 MEN </t>
  </si>
  <si>
    <t xml:space="preserve">Brooklyn Lee McMeeken </t>
  </si>
  <si>
    <t>Taylor Pillinger (2004)</t>
  </si>
  <si>
    <t xml:space="preserve">Chelsea Groves / Taegan McAleese </t>
  </si>
  <si>
    <t xml:space="preserve">Marlee Van Balkom / Caelyn Angst </t>
  </si>
  <si>
    <t xml:space="preserve">Gabriella Brown / Alicja Kwasniak </t>
  </si>
  <si>
    <t xml:space="preserve">Jayda Jean Louis / Sophia Wright </t>
  </si>
  <si>
    <t>CA/WHI</t>
  </si>
  <si>
    <t xml:space="preserve">Jordyn Schmidt / Sienna Kuznak </t>
  </si>
  <si>
    <t xml:space="preserve">Rylan Mallais / Caleb Giesbrecht </t>
  </si>
  <si>
    <t>CA/FC</t>
  </si>
  <si>
    <t xml:space="preserve">Gabby Flynn / Maja Bonham </t>
  </si>
  <si>
    <t xml:space="preserve">Ben Blais / Declan McLean </t>
  </si>
  <si>
    <t xml:space="preserve">M to JR Shasta </t>
  </si>
  <si>
    <t xml:space="preserve">M to L6 Shasta </t>
  </si>
  <si>
    <t>SRNT</t>
  </si>
  <si>
    <t>Hannah Brown (1996)</t>
  </si>
  <si>
    <t>Gabby Flynn (2001)</t>
  </si>
  <si>
    <t>Brooklyn Lee McMeeken (2009)</t>
  </si>
  <si>
    <t>JRNT</t>
  </si>
  <si>
    <t>Sydney Lovell Schmidt (2001)</t>
  </si>
  <si>
    <t>DEVT</t>
  </si>
  <si>
    <t>Matvey Dykman (2003)</t>
  </si>
  <si>
    <t xml:space="preserve">Jordan Karwacki </t>
  </si>
  <si>
    <t>Maja Bonham (2002)</t>
  </si>
  <si>
    <t>Sam Smith (1992)</t>
  </si>
  <si>
    <t>(M = Shasta)</t>
  </si>
  <si>
    <t>Charley Hill (2004)</t>
  </si>
  <si>
    <t xml:space="preserve">Sydney Lovell Schmidt </t>
  </si>
  <si>
    <t>Bence Berkenbosch (2006)</t>
  </si>
  <si>
    <t>DEV</t>
  </si>
  <si>
    <t xml:space="preserve">Owen Harbo (2007) </t>
  </si>
  <si>
    <t xml:space="preserve">TR-S: total score of the first voluntary achieved in the PRELIMINARY ROUND </t>
  </si>
  <si>
    <t xml:space="preserve">Caelyn Angst / Destiny Christensen </t>
  </si>
  <si>
    <t xml:space="preserve">Emily Christie / Sydney Lovell Schmidt </t>
  </si>
  <si>
    <t xml:space="preserve">Hayden Good / Brooklyn Lee McMeeken </t>
  </si>
  <si>
    <t>(M from L4=Shasta)</t>
  </si>
  <si>
    <t>(M from L4 = Shasta)</t>
  </si>
  <si>
    <t>Q1</t>
  </si>
  <si>
    <t>(M FROM L6=Shasta)</t>
  </si>
  <si>
    <t>TO JR - ELITE</t>
  </si>
  <si>
    <t>(CWG - AJM)</t>
  </si>
  <si>
    <t>(CWG-AJM)</t>
  </si>
  <si>
    <t>Jordyn Karwacki (2002)</t>
  </si>
  <si>
    <t xml:space="preserve">M to JR - Elite </t>
  </si>
  <si>
    <t>JUNIOR MEN</t>
  </si>
  <si>
    <t xml:space="preserve">Owen Harbo ( 2007) </t>
  </si>
  <si>
    <t>(WC Baku -AJM)</t>
  </si>
  <si>
    <t xml:space="preserve">M to L7 Elite </t>
  </si>
  <si>
    <t xml:space="preserve">Xavier Morrison (2009) </t>
  </si>
  <si>
    <t>M from L4 Shasta</t>
  </si>
  <si>
    <t>2022-2023 National Ranking List - As of April 3</t>
  </si>
  <si>
    <t>MED - BCC</t>
  </si>
  <si>
    <t>MED-BCC</t>
  </si>
  <si>
    <t xml:space="preserve">Hannah Brown (1996) </t>
  </si>
  <si>
    <t>Tyler Clemmer (1990)</t>
  </si>
  <si>
    <t>Nik Czenczk (2005)</t>
  </si>
  <si>
    <t>Ronan Livesy (2004)</t>
  </si>
  <si>
    <t>MOB to JR BCC</t>
  </si>
  <si>
    <t xml:space="preserve">Scores from SHA &amp; Elite </t>
  </si>
  <si>
    <t>moved to JR for BCC</t>
  </si>
  <si>
    <t>COMP JR BCC</t>
  </si>
  <si>
    <t>Kenadie Stefura (2007)</t>
  </si>
  <si>
    <t>MED BCC</t>
  </si>
  <si>
    <t>M to L7 Elite/BCC</t>
  </si>
  <si>
    <t>Jackson Cann (2007)</t>
  </si>
  <si>
    <t>M FROM L5 SHA</t>
  </si>
  <si>
    <t>Jayda Jean-Louis (2009)</t>
  </si>
  <si>
    <t xml:space="preserve">scores from SHA &amp; Elite moved to JR </t>
  </si>
  <si>
    <t>Eleni Papakyriakopoulos (2004)</t>
  </si>
  <si>
    <t>Scores moved from L5 SHA/EC</t>
  </si>
  <si>
    <t>score from SHA moved to L6</t>
  </si>
  <si>
    <t>Jordyn Schnidt (2008)</t>
  </si>
  <si>
    <t>P SCORE</t>
  </si>
  <si>
    <t xml:space="preserve">sores moved to JR </t>
  </si>
  <si>
    <t xml:space="preserve">scores moved to L7 BCC </t>
  </si>
  <si>
    <t>scores moved from L5</t>
  </si>
  <si>
    <t xml:space="preserve">Aurora Sanderson / Sophie Rundell </t>
  </si>
  <si>
    <t xml:space="preserve">Kayley Gawley / Danielle Robin </t>
  </si>
  <si>
    <t xml:space="preserve">Brayden Renou / Travis Anderson </t>
  </si>
  <si>
    <t>Jordon Heversy / Jacob Kochylema</t>
  </si>
  <si>
    <t xml:space="preserve">Clare Hardjowasito / Cyena McIntosh </t>
  </si>
  <si>
    <t xml:space="preserve">Ethan Scott / Owen Harbo </t>
  </si>
  <si>
    <t>OGC/VIP</t>
  </si>
  <si>
    <t>Sophia Rabinkova (2007)</t>
  </si>
  <si>
    <t xml:space="preserve">TAG </t>
  </si>
  <si>
    <t>(M=BCC)</t>
  </si>
  <si>
    <t xml:space="preserve">(M+BCC) </t>
  </si>
  <si>
    <t>Samual Dubuc (2005)</t>
  </si>
  <si>
    <t>(M = BCC)</t>
  </si>
  <si>
    <t>(M-BCC)</t>
  </si>
  <si>
    <t>(M to JR = BCC)</t>
  </si>
  <si>
    <t>Kira MacDougall (2010)</t>
  </si>
  <si>
    <t>(M from L4 = BCC)</t>
  </si>
  <si>
    <t>SH</t>
  </si>
  <si>
    <t>Liam Gormick (2012)</t>
  </si>
  <si>
    <t xml:space="preserve">Ayden Wang (2013) </t>
  </si>
  <si>
    <t>(M from L4 - BCC)</t>
  </si>
  <si>
    <t xml:space="preserve">Austin Dupray (2010) </t>
  </si>
  <si>
    <t xml:space="preserve">Declan Mill (2012) </t>
  </si>
  <si>
    <t xml:space="preserve">(M from L4 = BCC) </t>
  </si>
  <si>
    <t>Cameron Roworth (2010)</t>
  </si>
  <si>
    <t>(M to L6 - BCC)</t>
  </si>
  <si>
    <t>Jonas Kocka (2008)</t>
  </si>
  <si>
    <t xml:space="preserve">(M from L5 - BCC) </t>
  </si>
  <si>
    <t xml:space="preserve">(M from L6 - BCC) </t>
  </si>
  <si>
    <t xml:space="preserve">(M from L4 - BCC) </t>
  </si>
  <si>
    <t xml:space="preserve">Max Banner (2011) </t>
  </si>
  <si>
    <r>
      <t xml:space="preserve">TOTAL </t>
    </r>
    <r>
      <rPr>
        <b/>
        <sz val="8"/>
        <color theme="1"/>
        <rFont val="Calibri"/>
        <family val="2"/>
        <scheme val="minor"/>
      </rPr>
      <t>(best 2)</t>
    </r>
  </si>
  <si>
    <t>TOTAL (best 2)</t>
  </si>
  <si>
    <t>(Scores moved to L7 BCC)</t>
  </si>
  <si>
    <t>(scores moved from L5)</t>
  </si>
  <si>
    <t>Julia Anderson (2003)</t>
  </si>
  <si>
    <t>(WC Baku - AJM)</t>
  </si>
  <si>
    <t>(JR for BC Champs)</t>
  </si>
  <si>
    <t>Cole Nevalainen</t>
  </si>
  <si>
    <t>CC Rundell</t>
  </si>
  <si>
    <t>COACHING POINTS</t>
  </si>
  <si>
    <t xml:space="preserve">COACHING POINTS </t>
  </si>
  <si>
    <t>2022-2023 National Ranking List - As of April 17</t>
  </si>
  <si>
    <t>Alissa Hudolin (2003)</t>
  </si>
  <si>
    <t>(scosres moved to L6 - AV)</t>
  </si>
  <si>
    <t xml:space="preserve">SUBSTITUTION SCORE (CWG - AJM) </t>
  </si>
  <si>
    <t xml:space="preserve">SUBSITUTION SCORE (CWG-AJM) </t>
  </si>
  <si>
    <t>SUBSITUTION SCORE (CWG-AJM)</t>
  </si>
  <si>
    <t>SUBSTITUTE SCORE (BAKU-AJM)</t>
  </si>
  <si>
    <t>SUSTITUTION SCORE (BAKU-AJM)</t>
  </si>
  <si>
    <t xml:space="preserve">TR-S: total score of the first voluntary and second voluntarY achieved in the PRELIMINARY ROUND </t>
  </si>
  <si>
    <t>Sydney Lovell Schmidt / Brooklyn Lee McMeeken (CWG)</t>
  </si>
  <si>
    <t xml:space="preserve">move to JR </t>
  </si>
  <si>
    <t>(moved scores from L6)</t>
  </si>
  <si>
    <t>(moved scores to JR)</t>
  </si>
  <si>
    <t>scores from SHA/EL/BCC</t>
  </si>
  <si>
    <t xml:space="preserve">TIERED FUNDING </t>
  </si>
  <si>
    <t>SF</t>
  </si>
  <si>
    <t xml:space="preserve">TIERD FUNDING </t>
  </si>
  <si>
    <t>T-2</t>
  </si>
  <si>
    <t>T3</t>
  </si>
  <si>
    <t>T2</t>
  </si>
  <si>
    <t>T1</t>
  </si>
  <si>
    <t>F</t>
  </si>
  <si>
    <t>Tier 1:   53.00</t>
  </si>
  <si>
    <t>Tier 1:  56.00</t>
  </si>
  <si>
    <t>SG</t>
  </si>
  <si>
    <t>Tier 3:  44.20</t>
  </si>
  <si>
    <t>TR</t>
  </si>
  <si>
    <t>DMT</t>
  </si>
  <si>
    <t>TU</t>
  </si>
  <si>
    <t>TR-S</t>
  </si>
  <si>
    <t>TIERED FUNDING</t>
  </si>
  <si>
    <t>NT</t>
  </si>
  <si>
    <t xml:space="preserve">FUNDING SUMMARY </t>
  </si>
  <si>
    <r>
      <t xml:space="preserve">TIERED FUNDING SUMMARY - </t>
    </r>
    <r>
      <rPr>
        <b/>
        <sz val="11"/>
        <color theme="1"/>
        <rFont val="Calibri"/>
        <family val="2"/>
        <scheme val="minor"/>
      </rPr>
      <t>as of May 15, 2023</t>
    </r>
  </si>
  <si>
    <t xml:space="preserve">Matthew Susko </t>
  </si>
  <si>
    <t xml:space="preserve">Declan Milin (2012) </t>
  </si>
  <si>
    <t>Jordan Karwacki (2002)</t>
  </si>
  <si>
    <t xml:space="preserve">Did Not Attend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</si>
</sst>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5" xfId="0" applyNumberFormat="1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164" fontId="0" fillId="0" borderId="16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18" xfId="0" applyBorder="1"/>
    <xf numFmtId="164" fontId="0" fillId="0" borderId="16" xfId="0" applyNumberFormat="1" applyFont="1" applyBorder="1"/>
    <xf numFmtId="164" fontId="0" fillId="0" borderId="0" xfId="0" applyNumberFormat="1" applyFont="1" applyBorder="1"/>
    <xf numFmtId="164" fontId="0" fillId="0" borderId="15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164" fontId="0" fillId="0" borderId="21" xfId="0" applyNumberFormat="1" applyBorder="1"/>
    <xf numFmtId="164" fontId="0" fillId="0" borderId="24" xfId="0" applyNumberFormat="1" applyBorder="1"/>
    <xf numFmtId="164" fontId="0" fillId="0" borderId="22" xfId="0" applyNumberFormat="1" applyBorder="1"/>
    <xf numFmtId="164" fontId="0" fillId="0" borderId="8" xfId="0" applyNumberFormat="1" applyFont="1" applyBorder="1"/>
    <xf numFmtId="0" fontId="4" fillId="0" borderId="14" xfId="0" applyFont="1" applyBorder="1"/>
    <xf numFmtId="0" fontId="4" fillId="0" borderId="3" xfId="0" applyFont="1" applyBorder="1"/>
    <xf numFmtId="0" fontId="0" fillId="0" borderId="0" xfId="0" applyFill="1" applyBorder="1"/>
    <xf numFmtId="0" fontId="2" fillId="0" borderId="8" xfId="0" applyFont="1" applyBorder="1" applyAlignment="1"/>
    <xf numFmtId="0" fontId="2" fillId="0" borderId="0" xfId="0" applyFont="1"/>
    <xf numFmtId="164" fontId="2" fillId="0" borderId="0" xfId="0" applyNumberFormat="1" applyFont="1"/>
    <xf numFmtId="0" fontId="1" fillId="0" borderId="13" xfId="0" applyFont="1" applyBorder="1" applyAlignment="1">
      <alignment horizontal="center"/>
    </xf>
    <xf numFmtId="164" fontId="0" fillId="0" borderId="22" xfId="0" applyNumberFormat="1" applyFont="1" applyBorder="1"/>
    <xf numFmtId="164" fontId="0" fillId="0" borderId="6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2" borderId="15" xfId="0" applyFill="1" applyBorder="1"/>
    <xf numFmtId="164" fontId="0" fillId="2" borderId="15" xfId="0" applyNumberFormat="1" applyFill="1" applyBorder="1"/>
    <xf numFmtId="0" fontId="0" fillId="3" borderId="15" xfId="0" applyFill="1" applyBorder="1"/>
    <xf numFmtId="164" fontId="0" fillId="3" borderId="15" xfId="0" applyNumberFormat="1" applyFill="1" applyBorder="1"/>
    <xf numFmtId="0" fontId="0" fillId="4" borderId="5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4" fontId="0" fillId="4" borderId="13" xfId="0" applyNumberForma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11" xfId="0" applyFill="1" applyBorder="1"/>
    <xf numFmtId="164" fontId="0" fillId="4" borderId="11" xfId="0" applyNumberFormat="1" applyFill="1" applyBorder="1"/>
    <xf numFmtId="0" fontId="1" fillId="4" borderId="0" xfId="0" applyFont="1" applyFill="1" applyBorder="1"/>
    <xf numFmtId="164" fontId="1" fillId="4" borderId="0" xfId="0" applyNumberFormat="1" applyFont="1" applyFill="1" applyBorder="1"/>
    <xf numFmtId="0" fontId="4" fillId="4" borderId="14" xfId="0" applyFont="1" applyFill="1" applyBorder="1"/>
    <xf numFmtId="0" fontId="0" fillId="4" borderId="15" xfId="0" applyFill="1" applyBorder="1"/>
    <xf numFmtId="164" fontId="0" fillId="4" borderId="15" xfId="0" applyNumberFormat="1" applyFill="1" applyBorder="1"/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/>
    <xf numFmtId="164" fontId="1" fillId="4" borderId="15" xfId="0" applyNumberFormat="1" applyFont="1" applyFill="1" applyBorder="1"/>
    <xf numFmtId="164" fontId="1" fillId="4" borderId="13" xfId="0" applyNumberFormat="1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1" fillId="4" borderId="1" xfId="0" applyFont="1" applyFill="1" applyBorder="1"/>
    <xf numFmtId="0" fontId="1" fillId="4" borderId="11" xfId="0" applyFont="1" applyFill="1" applyBorder="1"/>
    <xf numFmtId="164" fontId="1" fillId="4" borderId="11" xfId="0" applyNumberFormat="1" applyFont="1" applyFill="1" applyBorder="1"/>
    <xf numFmtId="164" fontId="1" fillId="0" borderId="26" xfId="0" applyNumberFormat="1" applyFont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1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164" fontId="0" fillId="0" borderId="2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1" xfId="0" applyNumberFormat="1" applyBorder="1"/>
    <xf numFmtId="164" fontId="0" fillId="0" borderId="26" xfId="0" applyNumberFormat="1" applyBorder="1"/>
    <xf numFmtId="0" fontId="0" fillId="0" borderId="20" xfId="0" applyBorder="1"/>
    <xf numFmtId="0" fontId="0" fillId="0" borderId="29" xfId="0" applyBorder="1"/>
    <xf numFmtId="164" fontId="0" fillId="0" borderId="2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4" fillId="5" borderId="14" xfId="0" applyFont="1" applyFill="1" applyBorder="1"/>
    <xf numFmtId="0" fontId="0" fillId="5" borderId="15" xfId="0" applyFill="1" applyBorder="1"/>
    <xf numFmtId="164" fontId="0" fillId="5" borderId="15" xfId="0" applyNumberFormat="1" applyFill="1" applyBorder="1"/>
    <xf numFmtId="0" fontId="1" fillId="5" borderId="1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4" xfId="0" applyFont="1" applyFill="1" applyBorder="1"/>
    <xf numFmtId="0" fontId="5" fillId="5" borderId="15" xfId="0" applyFont="1" applyFill="1" applyBorder="1"/>
    <xf numFmtId="164" fontId="5" fillId="5" borderId="15" xfId="0" applyNumberFormat="1" applyFont="1" applyFill="1" applyBorder="1"/>
    <xf numFmtId="164" fontId="3" fillId="0" borderId="0" xfId="0" applyNumberFormat="1" applyFont="1" applyBorder="1"/>
    <xf numFmtId="0" fontId="3" fillId="0" borderId="0" xfId="0" applyFont="1" applyBorder="1"/>
    <xf numFmtId="0" fontId="4" fillId="2" borderId="14" xfId="0" applyFont="1" applyFill="1" applyBorder="1"/>
    <xf numFmtId="164" fontId="0" fillId="0" borderId="9" xfId="0" applyNumberFormat="1" applyBorder="1"/>
    <xf numFmtId="0" fontId="4" fillId="0" borderId="0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164" fontId="1" fillId="2" borderId="15" xfId="0" applyNumberFormat="1" applyFont="1" applyFill="1" applyBorder="1"/>
    <xf numFmtId="16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4" fillId="3" borderId="14" xfId="0" applyFont="1" applyFill="1" applyBorder="1"/>
    <xf numFmtId="0" fontId="5" fillId="6" borderId="0" xfId="0" applyFont="1" applyFill="1"/>
    <xf numFmtId="164" fontId="5" fillId="6" borderId="0" xfId="0" applyNumberFormat="1" applyFont="1" applyFill="1"/>
    <xf numFmtId="0" fontId="5" fillId="6" borderId="14" xfId="0" applyFont="1" applyFill="1" applyBorder="1"/>
    <xf numFmtId="0" fontId="5" fillId="6" borderId="15" xfId="0" applyFont="1" applyFill="1" applyBorder="1"/>
    <xf numFmtId="164" fontId="5" fillId="6" borderId="15" xfId="0" applyNumberFormat="1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164" fontId="5" fillId="6" borderId="8" xfId="0" applyNumberFormat="1" applyFont="1" applyFill="1" applyBorder="1"/>
    <xf numFmtId="164" fontId="0" fillId="0" borderId="14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1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7" xfId="0" applyNumberFormat="1" applyBorder="1"/>
    <xf numFmtId="1" fontId="0" fillId="0" borderId="0" xfId="0" applyNumberFormat="1"/>
    <xf numFmtId="1" fontId="0" fillId="4" borderId="15" xfId="0" applyNumberFormat="1" applyFill="1" applyBorder="1"/>
    <xf numFmtId="164" fontId="0" fillId="0" borderId="13" xfId="0" applyNumberFormat="1" applyBorder="1" applyAlignment="1">
      <alignment horizontal="center"/>
    </xf>
    <xf numFmtId="164" fontId="0" fillId="4" borderId="14" xfId="0" applyNumberFormat="1" applyFill="1" applyBorder="1"/>
    <xf numFmtId="0" fontId="0" fillId="0" borderId="31" xfId="0" applyBorder="1"/>
    <xf numFmtId="164" fontId="0" fillId="0" borderId="31" xfId="0" applyNumberFormat="1" applyBorder="1"/>
    <xf numFmtId="0" fontId="0" fillId="0" borderId="19" xfId="0" applyBorder="1"/>
    <xf numFmtId="164" fontId="0" fillId="0" borderId="10" xfId="0" applyNumberFormat="1" applyFont="1" applyBorder="1"/>
    <xf numFmtId="164" fontId="0" fillId="0" borderId="11" xfId="0" applyNumberFormat="1" applyFont="1" applyBorder="1"/>
    <xf numFmtId="1" fontId="0" fillId="4" borderId="12" xfId="0" applyNumberFormat="1" applyFill="1" applyBorder="1"/>
    <xf numFmtId="0" fontId="1" fillId="4" borderId="13" xfId="0" applyFont="1" applyFill="1" applyBorder="1" applyAlignment="1">
      <alignment horizontal="center"/>
    </xf>
    <xf numFmtId="164" fontId="0" fillId="4" borderId="12" xfId="0" applyNumberFormat="1" applyFill="1" applyBorder="1"/>
    <xf numFmtId="164" fontId="6" fillId="4" borderId="0" xfId="0" applyNumberFormat="1" applyFont="1" applyFill="1" applyBorder="1"/>
    <xf numFmtId="0" fontId="0" fillId="0" borderId="9" xfId="0" applyBorder="1"/>
    <xf numFmtId="0" fontId="0" fillId="0" borderId="0" xfId="0" applyBorder="1"/>
    <xf numFmtId="0" fontId="0" fillId="0" borderId="6" xfId="0" applyBorder="1"/>
    <xf numFmtId="164" fontId="0" fillId="0" borderId="30" xfId="0" applyNumberFormat="1" applyBorder="1"/>
    <xf numFmtId="1" fontId="0" fillId="0" borderId="0" xfId="0" applyNumberFormat="1" applyBorder="1"/>
    <xf numFmtId="1" fontId="0" fillId="5" borderId="15" xfId="0" applyNumberFormat="1" applyFill="1" applyBorder="1"/>
    <xf numFmtId="1" fontId="5" fillId="5" borderId="15" xfId="0" applyNumberFormat="1" applyFont="1" applyFill="1" applyBorder="1"/>
    <xf numFmtId="1" fontId="1" fillId="0" borderId="3" xfId="0" applyNumberFormat="1" applyFont="1" applyBorder="1" applyAlignment="1">
      <alignment horizontal="center"/>
    </xf>
    <xf numFmtId="1" fontId="0" fillId="0" borderId="15" xfId="0" applyNumberFormat="1" applyBorder="1"/>
    <xf numFmtId="1" fontId="0" fillId="0" borderId="8" xfId="0" applyNumberFormat="1" applyBorder="1"/>
    <xf numFmtId="164" fontId="0" fillId="0" borderId="5" xfId="0" applyNumberFormat="1" applyBorder="1"/>
    <xf numFmtId="0" fontId="1" fillId="0" borderId="8" xfId="0" applyFont="1" applyBorder="1" applyAlignment="1">
      <alignment horizontal="center"/>
    </xf>
    <xf numFmtId="1" fontId="0" fillId="2" borderId="15" xfId="0" applyNumberFormat="1" applyFill="1" applyBorder="1"/>
    <xf numFmtId="1" fontId="1" fillId="2" borderId="15" xfId="0" applyNumberFormat="1" applyFont="1" applyFill="1" applyBorder="1"/>
    <xf numFmtId="164" fontId="0" fillId="0" borderId="26" xfId="0" applyNumberFormat="1" applyBorder="1" applyAlignment="1">
      <alignment horizontal="center"/>
    </xf>
    <xf numFmtId="164" fontId="0" fillId="0" borderId="19" xfId="0" applyNumberFormat="1" applyFont="1" applyBorder="1"/>
    <xf numFmtId="164" fontId="0" fillId="0" borderId="20" xfId="0" applyNumberFormat="1" applyFont="1" applyBorder="1"/>
    <xf numFmtId="0" fontId="1" fillId="0" borderId="0" xfId="0" applyFont="1" applyBorder="1" applyAlignment="1">
      <alignment horizontal="center" wrapText="1"/>
    </xf>
    <xf numFmtId="1" fontId="0" fillId="3" borderId="15" xfId="0" applyNumberFormat="1" applyFill="1" applyBorder="1"/>
    <xf numFmtId="1" fontId="5" fillId="6" borderId="0" xfId="0" applyNumberFormat="1" applyFont="1" applyFill="1"/>
    <xf numFmtId="1" fontId="5" fillId="6" borderId="15" xfId="0" applyNumberFormat="1" applyFont="1" applyFill="1" applyBorder="1"/>
    <xf numFmtId="1" fontId="5" fillId="6" borderId="8" xfId="0" applyNumberFormat="1" applyFont="1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64" fontId="0" fillId="0" borderId="35" xfId="0" applyNumberFormat="1" applyFont="1" applyBorder="1"/>
    <xf numFmtId="164" fontId="0" fillId="0" borderId="36" xfId="0" applyNumberFormat="1" applyFont="1" applyBorder="1"/>
    <xf numFmtId="0" fontId="0" fillId="0" borderId="33" xfId="0" applyBorder="1"/>
    <xf numFmtId="164" fontId="0" fillId="0" borderId="33" xfId="0" applyNumberFormat="1" applyBorder="1"/>
    <xf numFmtId="164" fontId="0" fillId="0" borderId="36" xfId="0" applyNumberFormat="1" applyBorder="1"/>
    <xf numFmtId="0" fontId="1" fillId="0" borderId="33" xfId="0" applyFont="1" applyBorder="1" applyAlignment="1">
      <alignment horizontal="center"/>
    </xf>
    <xf numFmtId="164" fontId="0" fillId="0" borderId="35" xfId="0" applyNumberFormat="1" applyBorder="1"/>
    <xf numFmtId="164" fontId="0" fillId="0" borderId="38" xfId="0" applyNumberForma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Font="1" applyBorder="1"/>
    <xf numFmtId="0" fontId="0" fillId="0" borderId="42" xfId="0" applyBorder="1"/>
    <xf numFmtId="164" fontId="0" fillId="0" borderId="41" xfId="0" applyNumberFormat="1" applyBorder="1"/>
    <xf numFmtId="164" fontId="0" fillId="0" borderId="42" xfId="0" applyNumberFormat="1" applyBorder="1"/>
    <xf numFmtId="164" fontId="0" fillId="0" borderId="43" xfId="0" applyNumberFormat="1" applyBorder="1"/>
    <xf numFmtId="0" fontId="0" fillId="0" borderId="44" xfId="0" applyBorder="1"/>
    <xf numFmtId="164" fontId="0" fillId="0" borderId="45" xfId="0" applyNumberFormat="1" applyBorder="1"/>
    <xf numFmtId="0" fontId="0" fillId="0" borderId="46" xfId="0" applyBorder="1"/>
    <xf numFmtId="164" fontId="0" fillId="0" borderId="47" xfId="0" applyNumberFormat="1" applyBorder="1"/>
    <xf numFmtId="0" fontId="0" fillId="0" borderId="9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" fontId="1" fillId="0" borderId="0" xfId="0" applyNumberFormat="1" applyFont="1" applyAlignment="1">
      <alignment horizontal="center"/>
    </xf>
    <xf numFmtId="1" fontId="1" fillId="4" borderId="15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4" fontId="0" fillId="0" borderId="5" xfId="0" applyNumberFormat="1" applyBorder="1"/>
    <xf numFmtId="1" fontId="1" fillId="4" borderId="12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5" fillId="5" borderId="15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15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" fontId="0" fillId="5" borderId="15" xfId="0" applyNumberFormat="1" applyFont="1" applyFill="1" applyBorder="1" applyAlignment="1"/>
    <xf numFmtId="1" fontId="1" fillId="4" borderId="26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1" fontId="1" fillId="4" borderId="49" xfId="0" applyNumberFormat="1" applyFont="1" applyFill="1" applyBorder="1" applyAlignment="1">
      <alignment horizontal="center"/>
    </xf>
    <xf numFmtId="1" fontId="1" fillId="4" borderId="50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0" fillId="4" borderId="26" xfId="0" applyNumberForma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0" fillId="2" borderId="28" xfId="0" applyNumberFormat="1" applyFill="1" applyBorder="1"/>
    <xf numFmtId="1" fontId="0" fillId="2" borderId="16" xfId="0" applyNumberFormat="1" applyFill="1" applyBorder="1"/>
    <xf numFmtId="1" fontId="0" fillId="2" borderId="18" xfId="0" applyNumberFormat="1" applyFill="1" applyBorder="1"/>
    <xf numFmtId="1" fontId="1" fillId="2" borderId="28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" fontId="0" fillId="2" borderId="28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" fontId="1" fillId="6" borderId="17" xfId="0" applyNumberFormat="1" applyFont="1" applyFill="1" applyBorder="1" applyAlignment="1">
      <alignment horizontal="center"/>
    </xf>
    <xf numFmtId="1" fontId="0" fillId="6" borderId="28" xfId="0" applyNumberFormat="1" applyFill="1" applyBorder="1"/>
    <xf numFmtId="1" fontId="0" fillId="6" borderId="28" xfId="0" applyNumberFormat="1" applyFill="1" applyBorder="1" applyAlignment="1">
      <alignment horizontal="center"/>
    </xf>
    <xf numFmtId="1" fontId="0" fillId="6" borderId="16" xfId="0" applyNumberFormat="1" applyFill="1" applyBorder="1" applyAlignment="1">
      <alignment horizontal="center"/>
    </xf>
    <xf numFmtId="1" fontId="0" fillId="6" borderId="18" xfId="0" applyNumberFormat="1" applyFill="1" applyBorder="1" applyAlignment="1">
      <alignment horizontal="center"/>
    </xf>
    <xf numFmtId="1" fontId="1" fillId="6" borderId="28" xfId="0" applyNumberFormat="1" applyFont="1" applyFill="1" applyBorder="1" applyAlignment="1">
      <alignment horizontal="center"/>
    </xf>
    <xf numFmtId="1" fontId="1" fillId="6" borderId="16" xfId="0" applyNumberFormat="1" applyFont="1" applyFill="1" applyBorder="1" applyAlignment="1">
      <alignment horizontal="center"/>
    </xf>
    <xf numFmtId="1" fontId="1" fillId="6" borderId="1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5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1" fontId="1" fillId="5" borderId="1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164" fontId="0" fillId="0" borderId="53" xfId="0" applyNumberFormat="1" applyFont="1" applyBorder="1"/>
    <xf numFmtId="164" fontId="0" fillId="0" borderId="54" xfId="0" applyNumberFormat="1" applyFont="1" applyBorder="1"/>
    <xf numFmtId="0" fontId="0" fillId="0" borderId="51" xfId="0" applyBorder="1"/>
    <xf numFmtId="164" fontId="0" fillId="0" borderId="51" xfId="0" applyNumberFormat="1" applyFont="1" applyBorder="1"/>
    <xf numFmtId="164" fontId="0" fillId="0" borderId="51" xfId="0" applyNumberFormat="1" applyBorder="1"/>
    <xf numFmtId="164" fontId="0" fillId="0" borderId="55" xfId="0" applyNumberFormat="1" applyBorder="1"/>
    <xf numFmtId="164" fontId="0" fillId="0" borderId="53" xfId="0" applyNumberFormat="1" applyBorder="1"/>
    <xf numFmtId="164" fontId="0" fillId="0" borderId="54" xfId="0" applyNumberFormat="1" applyBorder="1"/>
    <xf numFmtId="164" fontId="0" fillId="0" borderId="56" xfId="0" applyNumberFormat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164" fontId="0" fillId="0" borderId="58" xfId="0" applyNumberFormat="1" applyFont="1" applyBorder="1"/>
    <xf numFmtId="164" fontId="0" fillId="0" borderId="59" xfId="0" applyNumberFormat="1" applyFont="1" applyBorder="1"/>
    <xf numFmtId="0" fontId="0" fillId="0" borderId="60" xfId="0" applyBorder="1"/>
    <xf numFmtId="164" fontId="0" fillId="0" borderId="58" xfId="0" applyNumberFormat="1" applyBorder="1"/>
    <xf numFmtId="164" fontId="0" fillId="0" borderId="59" xfId="0" applyNumberFormat="1" applyBorder="1"/>
    <xf numFmtId="164" fontId="0" fillId="0" borderId="60" xfId="0" applyNumberFormat="1" applyBorder="1"/>
    <xf numFmtId="164" fontId="0" fillId="0" borderId="61" xfId="0" applyNumberFormat="1" applyBorder="1"/>
    <xf numFmtId="0" fontId="0" fillId="0" borderId="62" xfId="0" applyBorder="1"/>
    <xf numFmtId="164" fontId="0" fillId="0" borderId="60" xfId="0" applyNumberFormat="1" applyFont="1" applyBorder="1"/>
    <xf numFmtId="0" fontId="1" fillId="7" borderId="11" xfId="0" applyFont="1" applyFill="1" applyBorder="1" applyAlignment="1">
      <alignment horizontal="center"/>
    </xf>
    <xf numFmtId="0" fontId="0" fillId="7" borderId="11" xfId="0" applyFill="1" applyBorder="1"/>
    <xf numFmtId="0" fontId="0" fillId="0" borderId="32" xfId="0" applyFill="1" applyBorder="1"/>
    <xf numFmtId="0" fontId="0" fillId="0" borderId="19" xfId="0" applyFill="1" applyBorder="1"/>
    <xf numFmtId="0" fontId="0" fillId="0" borderId="17" xfId="0" applyBorder="1"/>
    <xf numFmtId="164" fontId="0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5" xfId="0" applyFont="1" applyBorder="1" applyAlignment="1"/>
    <xf numFmtId="0" fontId="1" fillId="0" borderId="13" xfId="0" applyFont="1" applyBorder="1" applyAlignment="1"/>
    <xf numFmtId="164" fontId="0" fillId="0" borderId="13" xfId="0" applyNumberFormat="1" applyBorder="1"/>
    <xf numFmtId="0" fontId="1" fillId="0" borderId="1" xfId="0" applyFont="1" applyBorder="1" applyAlignment="1"/>
    <xf numFmtId="0" fontId="0" fillId="0" borderId="0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15" xfId="0" applyFont="1" applyBorder="1" applyAlignment="1">
      <alignment horizontal="center"/>
    </xf>
    <xf numFmtId="164" fontId="0" fillId="0" borderId="16" xfId="0" applyNumberFormat="1" applyFill="1" applyBorder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0" fontId="0" fillId="0" borderId="5" xfId="0" applyFill="1" applyBorder="1"/>
    <xf numFmtId="0" fontId="0" fillId="8" borderId="5" xfId="0" applyFill="1" applyBorder="1"/>
    <xf numFmtId="0" fontId="1" fillId="8" borderId="5" xfId="0" applyFont="1" applyFill="1" applyBorder="1"/>
    <xf numFmtId="0" fontId="0" fillId="0" borderId="63" xfId="0" applyBorder="1"/>
    <xf numFmtId="0" fontId="0" fillId="2" borderId="19" xfId="0" applyFill="1" applyBorder="1"/>
    <xf numFmtId="0" fontId="0" fillId="2" borderId="5" xfId="0" applyFill="1" applyBorder="1"/>
    <xf numFmtId="1" fontId="1" fillId="5" borderId="12" xfId="0" applyNumberFormat="1" applyFont="1" applyFill="1" applyBorder="1" applyAlignment="1">
      <alignment horizontal="center"/>
    </xf>
    <xf numFmtId="0" fontId="0" fillId="8" borderId="19" xfId="0" applyFill="1" applyBorder="1"/>
    <xf numFmtId="164" fontId="0" fillId="0" borderId="24" xfId="0" applyNumberFormat="1" applyBorder="1" applyAlignment="1">
      <alignment horizontal="center"/>
    </xf>
    <xf numFmtId="164" fontId="0" fillId="0" borderId="0" xfId="0" applyNumberFormat="1" applyFill="1"/>
    <xf numFmtId="164" fontId="0" fillId="0" borderId="3" xfId="0" applyNumberFormat="1" applyFont="1" applyBorder="1"/>
    <xf numFmtId="1" fontId="1" fillId="4" borderId="2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6" xfId="0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26" xfId="0" applyFont="1" applyBorder="1" applyAlignment="1">
      <alignment horizontal="center"/>
    </xf>
    <xf numFmtId="0" fontId="5" fillId="6" borderId="3" xfId="0" applyFont="1" applyFill="1" applyBorder="1"/>
    <xf numFmtId="0" fontId="0" fillId="0" borderId="32" xfId="0" applyBorder="1"/>
    <xf numFmtId="0" fontId="0" fillId="3" borderId="13" xfId="0" applyFill="1" applyBorder="1"/>
    <xf numFmtId="0" fontId="5" fillId="6" borderId="6" xfId="0" applyFont="1" applyFill="1" applyBorder="1"/>
    <xf numFmtId="0" fontId="1" fillId="0" borderId="4" xfId="0" applyFont="1" applyBorder="1"/>
    <xf numFmtId="0" fontId="1" fillId="0" borderId="65" xfId="0" applyFont="1" applyBorder="1" applyAlignment="1">
      <alignment horizontal="center" wrapText="1"/>
    </xf>
    <xf numFmtId="0" fontId="0" fillId="0" borderId="66" xfId="0" applyBorder="1"/>
    <xf numFmtId="0" fontId="5" fillId="6" borderId="13" xfId="0" applyFont="1" applyFill="1" applyBorder="1"/>
    <xf numFmtId="1" fontId="1" fillId="2" borderId="26" xfId="0" applyNumberFormat="1" applyFont="1" applyFill="1" applyBorder="1" applyAlignment="1">
      <alignment horizontal="center"/>
    </xf>
    <xf numFmtId="1" fontId="1" fillId="2" borderId="67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Border="1"/>
    <xf numFmtId="1" fontId="0" fillId="0" borderId="8" xfId="0" applyNumberFormat="1" applyFill="1" applyBorder="1"/>
    <xf numFmtId="0" fontId="0" fillId="2" borderId="1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21" xfId="0" applyNumberFormat="1" applyFill="1" applyBorder="1"/>
    <xf numFmtId="0" fontId="0" fillId="0" borderId="11" xfId="0" applyFill="1" applyBorder="1"/>
    <xf numFmtId="0" fontId="0" fillId="0" borderId="22" xfId="0" applyFill="1" applyBorder="1"/>
    <xf numFmtId="0" fontId="0" fillId="2" borderId="16" xfId="0" applyFill="1" applyBorder="1"/>
    <xf numFmtId="1" fontId="1" fillId="5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0" fillId="5" borderId="1" xfId="0" applyNumberFormat="1" applyFont="1" applyFill="1" applyBorder="1" applyAlignment="1"/>
    <xf numFmtId="0" fontId="0" fillId="0" borderId="8" xfId="0" applyFill="1" applyBorder="1"/>
    <xf numFmtId="1" fontId="1" fillId="4" borderId="1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0" fillId="4" borderId="1" xfId="0" applyNumberFormat="1" applyFill="1" applyBorder="1"/>
    <xf numFmtId="1" fontId="0" fillId="4" borderId="1" xfId="0" applyNumberForma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64" fontId="0" fillId="0" borderId="52" xfId="0" applyNumberFormat="1" applyBorder="1"/>
    <xf numFmtId="1" fontId="1" fillId="4" borderId="10" xfId="0" applyNumberFormat="1" applyFon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" fontId="1" fillId="4" borderId="51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1" fillId="0" borderId="11" xfId="0" applyNumberFormat="1" applyFont="1" applyBorder="1" applyAlignment="1">
      <alignment horizontal="center"/>
    </xf>
    <xf numFmtId="164" fontId="1" fillId="7" borderId="21" xfId="0" applyNumberFormat="1" applyFont="1" applyFill="1" applyBorder="1"/>
    <xf numFmtId="0" fontId="0" fillId="0" borderId="5" xfId="0" applyFont="1" applyBorder="1"/>
    <xf numFmtId="164" fontId="0" fillId="0" borderId="11" xfId="0" applyNumberFormat="1" applyFill="1" applyBorder="1"/>
    <xf numFmtId="164" fontId="0" fillId="0" borderId="19" xfId="0" applyNumberForma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/>
    <xf numFmtId="164" fontId="1" fillId="0" borderId="0" xfId="0" applyNumberFormat="1" applyFont="1" applyFill="1" applyBorder="1"/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21" xfId="0" applyNumberFormat="1" applyFont="1" applyFill="1" applyBorder="1"/>
    <xf numFmtId="0" fontId="0" fillId="0" borderId="0" xfId="0" applyBorder="1"/>
    <xf numFmtId="0" fontId="0" fillId="0" borderId="6" xfId="0" applyBorder="1"/>
    <xf numFmtId="164" fontId="0" fillId="0" borderId="59" xfId="0" applyNumberFormat="1" applyFont="1" applyFill="1" applyBorder="1"/>
    <xf numFmtId="164" fontId="1" fillId="0" borderId="11" xfId="0" applyNumberFormat="1" applyFont="1" applyBorder="1"/>
    <xf numFmtId="0" fontId="0" fillId="0" borderId="0" xfId="0" applyBorder="1"/>
    <xf numFmtId="164" fontId="1" fillId="0" borderId="21" xfId="0" applyNumberFormat="1" applyFont="1" applyFill="1" applyBorder="1"/>
    <xf numFmtId="0" fontId="0" fillId="0" borderId="6" xfId="0" applyFill="1" applyBorder="1"/>
    <xf numFmtId="164" fontId="0" fillId="0" borderId="19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0" fontId="0" fillId="9" borderId="19" xfId="0" applyFill="1" applyBorder="1"/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164" fontId="0" fillId="0" borderId="10" xfId="0" applyNumberFormat="1" applyFont="1" applyFill="1" applyBorder="1"/>
    <xf numFmtId="164" fontId="0" fillId="0" borderId="11" xfId="0" applyNumberFormat="1" applyFont="1" applyFill="1" applyBorder="1"/>
    <xf numFmtId="0" fontId="0" fillId="0" borderId="35" xfId="0" applyFill="1" applyBorder="1"/>
    <xf numFmtId="0" fontId="0" fillId="0" borderId="36" xfId="0" applyFill="1" applyBorder="1"/>
    <xf numFmtId="164" fontId="0" fillId="0" borderId="35" xfId="0" applyNumberFormat="1" applyFont="1" applyFill="1" applyBorder="1"/>
    <xf numFmtId="164" fontId="0" fillId="0" borderId="36" xfId="0" applyNumberFormat="1" applyFont="1" applyFill="1" applyBorder="1"/>
    <xf numFmtId="164" fontId="0" fillId="0" borderId="33" xfId="0" applyNumberFormat="1" applyFont="1" applyFill="1" applyBorder="1"/>
    <xf numFmtId="164" fontId="0" fillId="0" borderId="33" xfId="0" applyNumberFormat="1" applyFill="1" applyBorder="1"/>
    <xf numFmtId="164" fontId="1" fillId="0" borderId="36" xfId="0" applyNumberFormat="1" applyFont="1" applyFill="1" applyBorder="1"/>
    <xf numFmtId="164" fontId="0" fillId="0" borderId="16" xfId="0" applyNumberFormat="1" applyFont="1" applyFill="1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0" fillId="0" borderId="53" xfId="0" applyFill="1" applyBorder="1"/>
    <xf numFmtId="0" fontId="0" fillId="0" borderId="54" xfId="0" applyFill="1" applyBorder="1"/>
    <xf numFmtId="164" fontId="0" fillId="0" borderId="53" xfId="0" applyNumberFormat="1" applyFont="1" applyFill="1" applyBorder="1"/>
    <xf numFmtId="164" fontId="1" fillId="0" borderId="54" xfId="0" applyNumberFormat="1" applyFont="1" applyFill="1" applyBorder="1"/>
    <xf numFmtId="0" fontId="0" fillId="0" borderId="51" xfId="0" applyFill="1" applyBorder="1"/>
    <xf numFmtId="164" fontId="0" fillId="0" borderId="53" xfId="0" applyNumberFormat="1" applyFill="1" applyBorder="1"/>
    <xf numFmtId="164" fontId="0" fillId="0" borderId="54" xfId="0" applyNumberFormat="1" applyFill="1" applyBorder="1"/>
    <xf numFmtId="164" fontId="0" fillId="0" borderId="54" xfId="0" applyNumberFormat="1" applyFont="1" applyFill="1" applyBorder="1"/>
    <xf numFmtId="164" fontId="0" fillId="0" borderId="56" xfId="0" applyNumberFormat="1" applyFill="1" applyBorder="1"/>
    <xf numFmtId="164" fontId="1" fillId="8" borderId="0" xfId="0" applyNumberFormat="1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0" fillId="0" borderId="51" xfId="0" applyNumberFormat="1" applyFont="1" applyFill="1" applyBorder="1"/>
    <xf numFmtId="164" fontId="0" fillId="0" borderId="51" xfId="0" applyNumberFormat="1" applyFill="1" applyBorder="1"/>
    <xf numFmtId="164" fontId="0" fillId="0" borderId="55" xfId="0" applyNumberFormat="1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58" xfId="0" applyFill="1" applyBorder="1"/>
    <xf numFmtId="0" fontId="0" fillId="0" borderId="59" xfId="0" applyFill="1" applyBorder="1"/>
    <xf numFmtId="164" fontId="0" fillId="0" borderId="58" xfId="0" applyNumberFormat="1" applyFill="1" applyBorder="1"/>
    <xf numFmtId="0" fontId="0" fillId="0" borderId="60" xfId="0" applyFill="1" applyBorder="1"/>
    <xf numFmtId="164" fontId="0" fillId="0" borderId="59" xfId="0" applyNumberFormat="1" applyFill="1" applyBorder="1"/>
    <xf numFmtId="164" fontId="0" fillId="0" borderId="60" xfId="0" applyNumberFormat="1" applyFill="1" applyBorder="1"/>
    <xf numFmtId="164" fontId="0" fillId="0" borderId="61" xfId="0" applyNumberFormat="1" applyFill="1" applyBorder="1"/>
    <xf numFmtId="164" fontId="0" fillId="0" borderId="6" xfId="0" applyNumberFormat="1" applyFont="1" applyFill="1" applyBorder="1"/>
    <xf numFmtId="164" fontId="0" fillId="0" borderId="10" xfId="0" applyNumberFormat="1" applyFill="1" applyBorder="1"/>
    <xf numFmtId="164" fontId="0" fillId="0" borderId="55" xfId="0" applyNumberFormat="1" applyFont="1" applyFill="1" applyBorder="1"/>
    <xf numFmtId="0" fontId="0" fillId="0" borderId="55" xfId="0" applyFill="1" applyBorder="1"/>
    <xf numFmtId="164" fontId="0" fillId="0" borderId="6" xfId="0" applyNumberFormat="1" applyFill="1" applyBorder="1"/>
    <xf numFmtId="0" fontId="0" fillId="0" borderId="64" xfId="0" applyFill="1" applyBorder="1"/>
    <xf numFmtId="0" fontId="0" fillId="0" borderId="31" xfId="0" applyFill="1" applyBorder="1"/>
    <xf numFmtId="0" fontId="0" fillId="0" borderId="18" xfId="0" applyFill="1" applyBorder="1"/>
    <xf numFmtId="164" fontId="0" fillId="0" borderId="18" xfId="0" applyNumberFormat="1" applyFill="1" applyBorder="1"/>
    <xf numFmtId="164" fontId="0" fillId="0" borderId="9" xfId="0" applyNumberFormat="1" applyFont="1" applyFill="1" applyBorder="1"/>
    <xf numFmtId="164" fontId="0" fillId="0" borderId="8" xfId="0" applyNumberFormat="1" applyFill="1" applyBorder="1"/>
    <xf numFmtId="164" fontId="0" fillId="0" borderId="7" xfId="0" applyNumberFormat="1" applyFill="1" applyBorder="1"/>
    <xf numFmtId="0" fontId="0" fillId="0" borderId="0" xfId="0" applyFill="1"/>
    <xf numFmtId="164" fontId="0" fillId="0" borderId="24" xfId="0" applyNumberFormat="1" applyFill="1" applyBorder="1"/>
    <xf numFmtId="0" fontId="0" fillId="0" borderId="9" xfId="0" applyFill="1" applyBorder="1"/>
    <xf numFmtId="164" fontId="0" fillId="0" borderId="31" xfId="0" applyNumberFormat="1" applyFill="1" applyBorder="1"/>
    <xf numFmtId="0" fontId="0" fillId="0" borderId="7" xfId="0" applyFill="1" applyBorder="1"/>
    <xf numFmtId="164" fontId="1" fillId="0" borderId="16" xfId="0" applyNumberFormat="1" applyFont="1" applyFill="1" applyBorder="1"/>
    <xf numFmtId="0" fontId="0" fillId="0" borderId="11" xfId="0" applyFont="1" applyFill="1" applyBorder="1"/>
    <xf numFmtId="0" fontId="0" fillId="0" borderId="16" xfId="0" applyFont="1" applyFill="1" applyBorder="1"/>
    <xf numFmtId="0" fontId="0" fillId="0" borderId="33" xfId="0" applyFont="1" applyFill="1" applyBorder="1"/>
    <xf numFmtId="0" fontId="0" fillId="0" borderId="35" xfId="0" applyFont="1" applyFill="1" applyBorder="1"/>
    <xf numFmtId="0" fontId="0" fillId="0" borderId="11" xfId="0" applyFont="1" applyBorder="1"/>
    <xf numFmtId="0" fontId="0" fillId="0" borderId="16" xfId="0" applyFont="1" applyBorder="1"/>
    <xf numFmtId="0" fontId="0" fillId="0" borderId="0" xfId="0" applyFont="1" applyFill="1" applyBorder="1"/>
    <xf numFmtId="0" fontId="0" fillId="0" borderId="51" xfId="0" applyFont="1" applyFill="1" applyBorder="1"/>
    <xf numFmtId="0" fontId="0" fillId="0" borderId="54" xfId="0" applyFont="1" applyFill="1" applyBorder="1"/>
    <xf numFmtId="0" fontId="0" fillId="0" borderId="53" xfId="0" applyFont="1" applyFill="1" applyBorder="1"/>
    <xf numFmtId="0" fontId="1" fillId="0" borderId="9" xfId="0" applyFont="1" applyBorder="1" applyAlignment="1">
      <alignment horizontal="center"/>
    </xf>
    <xf numFmtId="164" fontId="0" fillId="0" borderId="56" xfId="0" applyNumberFormat="1" applyFont="1" applyFill="1" applyBorder="1"/>
    <xf numFmtId="164" fontId="0" fillId="0" borderId="58" xfId="0" applyNumberFormat="1" applyFont="1" applyFill="1" applyBorder="1"/>
    <xf numFmtId="164" fontId="0" fillId="0" borderId="8" xfId="0" applyNumberFormat="1" applyFont="1" applyFill="1" applyBorder="1"/>
    <xf numFmtId="0" fontId="0" fillId="0" borderId="58" xfId="0" applyFont="1" applyFill="1" applyBorder="1"/>
    <xf numFmtId="0" fontId="0" fillId="0" borderId="59" xfId="0" applyFont="1" applyFill="1" applyBorder="1"/>
    <xf numFmtId="0" fontId="0" fillId="0" borderId="60" xfId="0" applyFont="1" applyFill="1" applyBorder="1"/>
    <xf numFmtId="164" fontId="0" fillId="0" borderId="60" xfId="0" applyNumberFormat="1" applyFont="1" applyFill="1" applyBorder="1"/>
    <xf numFmtId="164" fontId="0" fillId="0" borderId="30" xfId="0" applyNumberFormat="1" applyFont="1" applyFill="1" applyBorder="1"/>
    <xf numFmtId="0" fontId="0" fillId="0" borderId="8" xfId="0" applyFont="1" applyFill="1" applyBorder="1"/>
    <xf numFmtId="0" fontId="0" fillId="0" borderId="31" xfId="0" applyFont="1" applyFill="1" applyBorder="1"/>
    <xf numFmtId="0" fontId="0" fillId="0" borderId="18" xfId="0" applyFont="1" applyFill="1" applyBorder="1"/>
    <xf numFmtId="164" fontId="0" fillId="0" borderId="18" xfId="0" applyNumberFormat="1" applyFont="1" applyFill="1" applyBorder="1"/>
    <xf numFmtId="0" fontId="0" fillId="0" borderId="12" xfId="0" applyFont="1" applyFill="1" applyBorder="1"/>
    <xf numFmtId="164" fontId="0" fillId="0" borderId="12" xfId="0" applyNumberFormat="1" applyFont="1" applyFill="1" applyBorder="1"/>
    <xf numFmtId="164" fontId="1" fillId="8" borderId="59" xfId="0" applyNumberFormat="1" applyFont="1" applyFill="1" applyBorder="1"/>
    <xf numFmtId="0" fontId="1" fillId="8" borderId="6" xfId="0" applyFont="1" applyFill="1" applyBorder="1"/>
    <xf numFmtId="164" fontId="1" fillId="8" borderId="16" xfId="0" applyNumberFormat="1" applyFont="1" applyFill="1" applyBorder="1"/>
    <xf numFmtId="0" fontId="1" fillId="5" borderId="15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0" fillId="0" borderId="22" xfId="0" applyFont="1" applyFill="1" applyBorder="1"/>
    <xf numFmtId="164" fontId="0" fillId="0" borderId="22" xfId="0" applyNumberFormat="1" applyFont="1" applyFill="1" applyBorder="1"/>
    <xf numFmtId="164" fontId="1" fillId="8" borderId="21" xfId="0" applyNumberFormat="1" applyFont="1" applyFill="1" applyBorder="1"/>
    <xf numFmtId="0" fontId="0" fillId="0" borderId="6" xfId="0" applyFont="1" applyFill="1" applyBorder="1"/>
    <xf numFmtId="1" fontId="1" fillId="2" borderId="0" xfId="0" applyNumberFormat="1" applyFont="1" applyFill="1" applyBorder="1" applyAlignment="1">
      <alignment horizontal="center"/>
    </xf>
    <xf numFmtId="0" fontId="0" fillId="0" borderId="9" xfId="0" applyFont="1" applyFill="1" applyBorder="1"/>
    <xf numFmtId="0" fontId="0" fillId="0" borderId="20" xfId="0" applyFont="1" applyFill="1" applyBorder="1"/>
    <xf numFmtId="164" fontId="0" fillId="0" borderId="24" xfId="0" applyNumberFormat="1" applyFont="1" applyFill="1" applyBorder="1"/>
    <xf numFmtId="0" fontId="0" fillId="0" borderId="23" xfId="0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0" xfId="0" applyFont="1" applyFill="1"/>
    <xf numFmtId="0" fontId="0" fillId="0" borderId="2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1" fillId="0" borderId="11" xfId="0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164" fontId="0" fillId="0" borderId="5" xfId="0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164" fontId="0" fillId="0" borderId="19" xfId="0" applyNumberFormat="1" applyFill="1" applyBorder="1"/>
    <xf numFmtId="0" fontId="0" fillId="0" borderId="17" xfId="0" applyFont="1" applyFill="1" applyBorder="1"/>
    <xf numFmtId="164" fontId="0" fillId="0" borderId="19" xfId="0" applyNumberFormat="1" applyFont="1" applyFill="1" applyBorder="1"/>
    <xf numFmtId="0" fontId="1" fillId="2" borderId="13" xfId="0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19" xfId="0" applyFont="1" applyFill="1" applyBorder="1"/>
    <xf numFmtId="164" fontId="0" fillId="0" borderId="8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4" fontId="0" fillId="0" borderId="20" xfId="0" applyNumberFormat="1" applyFont="1" applyFill="1" applyBorder="1"/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/>
    <xf numFmtId="164" fontId="0" fillId="0" borderId="16" xfId="0" applyNumberForma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6" fillId="0" borderId="0" xfId="0" applyNumberFormat="1" applyFont="1" applyFill="1" applyBorder="1"/>
    <xf numFmtId="0" fontId="6" fillId="7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0" fontId="1" fillId="0" borderId="13" xfId="0" applyFont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/>
    </xf>
    <xf numFmtId="0" fontId="0" fillId="0" borderId="52" xfId="0" applyFill="1" applyBorder="1"/>
    <xf numFmtId="0" fontId="0" fillId="0" borderId="10" xfId="0" applyFont="1" applyFill="1" applyBorder="1"/>
    <xf numFmtId="164" fontId="0" fillId="0" borderId="24" xfId="0" applyNumberFormat="1" applyFont="1" applyBorder="1"/>
    <xf numFmtId="0" fontId="0" fillId="0" borderId="9" xfId="0" applyFont="1" applyBorder="1"/>
    <xf numFmtId="0" fontId="0" fillId="0" borderId="8" xfId="0" applyFont="1" applyBorder="1"/>
    <xf numFmtId="164" fontId="0" fillId="0" borderId="31" xfId="0" applyNumberFormat="1" applyFont="1" applyBorder="1"/>
    <xf numFmtId="0" fontId="0" fillId="0" borderId="12" xfId="0" applyFont="1" applyBorder="1"/>
    <xf numFmtId="0" fontId="0" fillId="0" borderId="7" xfId="0" applyFont="1" applyBorder="1"/>
    <xf numFmtId="164" fontId="0" fillId="0" borderId="18" xfId="0" applyNumberFormat="1" applyFont="1" applyBorder="1"/>
    <xf numFmtId="164" fontId="0" fillId="0" borderId="7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6" fillId="8" borderId="2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70" xfId="0" applyBorder="1"/>
    <xf numFmtId="0" fontId="0" fillId="0" borderId="70" xfId="0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0" fillId="0" borderId="68" xfId="0" applyFont="1" applyFill="1" applyBorder="1"/>
    <xf numFmtId="0" fontId="0" fillId="0" borderId="70" xfId="0" applyFill="1" applyBorder="1" applyAlignment="1">
      <alignment horizontal="center"/>
    </xf>
    <xf numFmtId="0" fontId="0" fillId="0" borderId="68" xfId="0" applyFill="1" applyBorder="1"/>
    <xf numFmtId="0" fontId="0" fillId="0" borderId="67" xfId="0" applyFont="1" applyFill="1" applyBorder="1"/>
    <xf numFmtId="0" fontId="1" fillId="0" borderId="71" xfId="0" applyFont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/>
    </xf>
    <xf numFmtId="0" fontId="0" fillId="0" borderId="68" xfId="0" applyBorder="1"/>
    <xf numFmtId="0" fontId="1" fillId="0" borderId="73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67" xfId="0" applyBorder="1"/>
    <xf numFmtId="0" fontId="0" fillId="0" borderId="73" xfId="0" applyBorder="1"/>
    <xf numFmtId="0" fontId="0" fillId="0" borderId="73" xfId="0" applyFill="1" applyBorder="1"/>
    <xf numFmtId="0" fontId="1" fillId="10" borderId="16" xfId="0" applyFont="1" applyFill="1" applyBorder="1" applyAlignment="1">
      <alignment horizontal="center"/>
    </xf>
    <xf numFmtId="0" fontId="1" fillId="10" borderId="68" xfId="0" applyFont="1" applyFill="1" applyBorder="1" applyAlignment="1">
      <alignment horizontal="center"/>
    </xf>
    <xf numFmtId="0" fontId="1" fillId="10" borderId="67" xfId="0" applyFont="1" applyFill="1" applyBorder="1" applyAlignment="1">
      <alignment horizontal="center"/>
    </xf>
    <xf numFmtId="0" fontId="0" fillId="10" borderId="69" xfId="0" applyFill="1" applyBorder="1"/>
    <xf numFmtId="0" fontId="0" fillId="10" borderId="70" xfId="0" applyFill="1" applyBorder="1"/>
    <xf numFmtId="0" fontId="1" fillId="10" borderId="70" xfId="0" applyFont="1" applyFill="1" applyBorder="1" applyAlignment="1">
      <alignment horizontal="center"/>
    </xf>
    <xf numFmtId="0" fontId="1" fillId="10" borderId="68" xfId="0" applyFont="1" applyFill="1" applyBorder="1" applyAlignment="1">
      <alignment horizontal="center" wrapText="1"/>
    </xf>
    <xf numFmtId="0" fontId="0" fillId="0" borderId="0" xfId="0" applyBorder="1"/>
    <xf numFmtId="0" fontId="0" fillId="0" borderId="72" xfId="0" applyFont="1" applyFill="1" applyBorder="1"/>
    <xf numFmtId="0" fontId="10" fillId="0" borderId="72" xfId="0" applyFont="1" applyBorder="1"/>
    <xf numFmtId="0" fontId="9" fillId="0" borderId="68" xfId="0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67" xfId="0" applyFill="1" applyBorder="1"/>
    <xf numFmtId="0" fontId="0" fillId="0" borderId="71" xfId="0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" fillId="4" borderId="6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4" borderId="70" xfId="0" applyFont="1" applyFill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0" fillId="4" borderId="68" xfId="0" applyFill="1" applyBorder="1"/>
    <xf numFmtId="0" fontId="0" fillId="4" borderId="16" xfId="0" applyFill="1" applyBorder="1"/>
    <xf numFmtId="0" fontId="0" fillId="4" borderId="16" xfId="0" applyFont="1" applyFill="1" applyBorder="1"/>
    <xf numFmtId="0" fontId="0" fillId="4" borderId="67" xfId="0" applyFill="1" applyBorder="1"/>
    <xf numFmtId="0" fontId="11" fillId="4" borderId="16" xfId="0" applyFont="1" applyFill="1" applyBorder="1"/>
    <xf numFmtId="0" fontId="12" fillId="4" borderId="16" xfId="0" applyFont="1" applyFill="1" applyBorder="1"/>
    <xf numFmtId="0" fontId="7" fillId="4" borderId="0" xfId="0" applyFont="1" applyFill="1" applyAlignment="1">
      <alignment horizontal="center"/>
    </xf>
    <xf numFmtId="0" fontId="0" fillId="4" borderId="68" xfId="0" applyFont="1" applyFill="1" applyBorder="1"/>
    <xf numFmtId="0" fontId="0" fillId="10" borderId="68" xfId="0" applyFill="1" applyBorder="1"/>
    <xf numFmtId="0" fontId="0" fillId="10" borderId="70" xfId="0" applyFill="1" applyBorder="1" applyAlignment="1">
      <alignment horizontal="center"/>
    </xf>
    <xf numFmtId="0" fontId="0" fillId="10" borderId="16" xfId="0" applyFill="1" applyBorder="1"/>
    <xf numFmtId="0" fontId="0" fillId="10" borderId="0" xfId="0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10" borderId="68" xfId="0" applyFont="1" applyFill="1" applyBorder="1"/>
    <xf numFmtId="0" fontId="0" fillId="10" borderId="16" xfId="0" applyFont="1" applyFill="1" applyBorder="1"/>
    <xf numFmtId="0" fontId="1" fillId="10" borderId="0" xfId="0" applyFont="1" applyFill="1" applyAlignment="1">
      <alignment horizontal="center"/>
    </xf>
    <xf numFmtId="0" fontId="0" fillId="10" borderId="7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10" borderId="0" xfId="0" applyFill="1" applyBorder="1"/>
    <xf numFmtId="0" fontId="0" fillId="11" borderId="68" xfId="0" applyFill="1" applyBorder="1"/>
    <xf numFmtId="0" fontId="0" fillId="11" borderId="68" xfId="0" applyFont="1" applyFill="1" applyBorder="1"/>
    <xf numFmtId="0" fontId="0" fillId="11" borderId="70" xfId="0" applyFill="1" applyBorder="1" applyAlignment="1">
      <alignment horizontal="center"/>
    </xf>
    <xf numFmtId="0" fontId="1" fillId="11" borderId="68" xfId="0" applyFont="1" applyFill="1" applyBorder="1" applyAlignment="1">
      <alignment horizontal="center"/>
    </xf>
    <xf numFmtId="0" fontId="1" fillId="11" borderId="70" xfId="0" applyFont="1" applyFill="1" applyBorder="1" applyAlignment="1">
      <alignment horizontal="center"/>
    </xf>
    <xf numFmtId="0" fontId="0" fillId="11" borderId="16" xfId="0" applyFill="1" applyBorder="1"/>
    <xf numFmtId="0" fontId="0" fillId="11" borderId="0" xfId="0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62C4-D660-4EEF-AE02-3B670DFBCEC9}">
  <sheetPr>
    <tabColor rgb="FF7030A0"/>
  </sheetPr>
  <dimension ref="A1:L202"/>
  <sheetViews>
    <sheetView workbookViewId="0">
      <selection sqref="A1:L91"/>
    </sheetView>
  </sheetViews>
  <sheetFormatPr defaultRowHeight="14.4" x14ac:dyDescent="0.3"/>
  <cols>
    <col min="1" max="1" width="3.109375" customWidth="1"/>
    <col min="2" max="2" width="31.109375" customWidth="1"/>
    <col min="4" max="4" width="8.88671875" style="1"/>
    <col min="5" max="5" width="8.88671875" style="53"/>
    <col min="7" max="8" width="8.88671875" style="53"/>
    <col min="9" max="9" width="12.77734375" style="53" customWidth="1"/>
    <col min="10" max="10" width="8.88671875" style="635"/>
  </cols>
  <sheetData>
    <row r="1" spans="2:10" ht="28.8" x14ac:dyDescent="0.55000000000000004">
      <c r="B1" s="604" t="s">
        <v>308</v>
      </c>
      <c r="C1" s="604"/>
      <c r="D1" s="603"/>
      <c r="E1" s="603"/>
    </row>
    <row r="2" spans="2:10" ht="28.8" x14ac:dyDescent="0.3">
      <c r="B2" s="626"/>
      <c r="C2" s="627"/>
      <c r="D2" s="628" t="s">
        <v>306</v>
      </c>
      <c r="E2" s="624" t="s">
        <v>301</v>
      </c>
      <c r="F2" s="628" t="s">
        <v>302</v>
      </c>
      <c r="G2" s="624" t="s">
        <v>303</v>
      </c>
      <c r="H2" s="628" t="s">
        <v>304</v>
      </c>
      <c r="I2" s="629" t="s">
        <v>307</v>
      </c>
    </row>
    <row r="3" spans="2:10" x14ac:dyDescent="0.3">
      <c r="B3" s="632" t="s">
        <v>254</v>
      </c>
      <c r="C3" s="631" t="s">
        <v>67</v>
      </c>
      <c r="D3" s="600"/>
      <c r="E3" s="619"/>
      <c r="F3" s="149" t="s">
        <v>290</v>
      </c>
      <c r="G3" s="619"/>
      <c r="I3" s="623" t="s">
        <v>290</v>
      </c>
    </row>
    <row r="4" spans="2:10" x14ac:dyDescent="0.3">
      <c r="B4" s="633" t="s">
        <v>252</v>
      </c>
      <c r="C4" s="608" t="s">
        <v>67</v>
      </c>
      <c r="D4" s="609"/>
      <c r="E4" s="617"/>
      <c r="F4" s="607" t="s">
        <v>290</v>
      </c>
      <c r="G4" s="617"/>
      <c r="H4" s="607"/>
      <c r="I4" s="624" t="s">
        <v>290</v>
      </c>
      <c r="J4" s="635" t="s">
        <v>312</v>
      </c>
    </row>
    <row r="5" spans="2:10" x14ac:dyDescent="0.3">
      <c r="B5" s="28" t="s">
        <v>132</v>
      </c>
      <c r="C5" s="512" t="s">
        <v>67</v>
      </c>
      <c r="D5" s="599"/>
      <c r="E5" s="619"/>
      <c r="F5" s="149" t="s">
        <v>290</v>
      </c>
      <c r="G5" s="619"/>
      <c r="H5" s="149"/>
      <c r="I5" s="623" t="s">
        <v>290</v>
      </c>
    </row>
    <row r="6" spans="2:10" x14ac:dyDescent="0.3">
      <c r="B6" s="615" t="s">
        <v>310</v>
      </c>
      <c r="C6" s="608" t="s">
        <v>67</v>
      </c>
      <c r="D6" s="613"/>
      <c r="E6" s="617"/>
      <c r="F6" s="607" t="s">
        <v>290</v>
      </c>
      <c r="G6" s="617"/>
      <c r="H6" s="607"/>
      <c r="I6" s="624" t="s">
        <v>290</v>
      </c>
    </row>
    <row r="7" spans="2:10" x14ac:dyDescent="0.3">
      <c r="B7" s="28" t="s">
        <v>113</v>
      </c>
      <c r="C7" s="512" t="s">
        <v>67</v>
      </c>
      <c r="D7" s="600"/>
      <c r="E7" s="619" t="s">
        <v>290</v>
      </c>
      <c r="F7" s="602" t="s">
        <v>290</v>
      </c>
      <c r="G7" s="619"/>
      <c r="H7" s="149" t="s">
        <v>290</v>
      </c>
      <c r="I7" s="623" t="s">
        <v>290</v>
      </c>
    </row>
    <row r="8" spans="2:10" x14ac:dyDescent="0.3">
      <c r="B8" s="615" t="s">
        <v>84</v>
      </c>
      <c r="C8" s="608" t="s">
        <v>67</v>
      </c>
      <c r="D8" s="613"/>
      <c r="E8" s="617" t="s">
        <v>290</v>
      </c>
      <c r="F8" s="607" t="s">
        <v>290</v>
      </c>
      <c r="G8" s="617"/>
      <c r="H8" s="607" t="s">
        <v>290</v>
      </c>
      <c r="I8" s="624" t="s">
        <v>290</v>
      </c>
    </row>
    <row r="9" spans="2:10" x14ac:dyDescent="0.3">
      <c r="B9" s="28" t="s">
        <v>151</v>
      </c>
      <c r="C9" s="28" t="s">
        <v>67</v>
      </c>
      <c r="D9" s="330"/>
      <c r="E9" s="619"/>
      <c r="F9" s="149" t="s">
        <v>290</v>
      </c>
      <c r="G9" s="619" t="s">
        <v>290</v>
      </c>
      <c r="H9" s="149"/>
      <c r="I9" s="623" t="s">
        <v>290</v>
      </c>
    </row>
    <row r="10" spans="2:10" x14ac:dyDescent="0.3">
      <c r="B10" s="615" t="s">
        <v>86</v>
      </c>
      <c r="C10" s="610" t="s">
        <v>67</v>
      </c>
      <c r="D10" s="609"/>
      <c r="E10" s="617" t="s">
        <v>290</v>
      </c>
      <c r="F10" s="607" t="s">
        <v>290</v>
      </c>
      <c r="G10" s="617" t="s">
        <v>290</v>
      </c>
      <c r="H10" s="607" t="s">
        <v>290</v>
      </c>
      <c r="I10" s="624" t="s">
        <v>290</v>
      </c>
    </row>
    <row r="11" spans="2:10" x14ac:dyDescent="0.3">
      <c r="B11" s="28" t="s">
        <v>248</v>
      </c>
      <c r="C11" s="28" t="s">
        <v>67</v>
      </c>
      <c r="D11" s="599"/>
      <c r="E11" s="619"/>
      <c r="F11" s="149" t="s">
        <v>290</v>
      </c>
      <c r="G11" s="619"/>
      <c r="H11" s="149"/>
      <c r="I11" s="623" t="s">
        <v>290</v>
      </c>
    </row>
    <row r="12" spans="2:10" x14ac:dyDescent="0.3">
      <c r="B12" s="615" t="s">
        <v>97</v>
      </c>
      <c r="C12" s="610" t="s">
        <v>67</v>
      </c>
      <c r="D12" s="609"/>
      <c r="E12" s="617" t="s">
        <v>290</v>
      </c>
      <c r="F12" s="607" t="s">
        <v>290</v>
      </c>
      <c r="G12" s="617"/>
      <c r="H12" s="607"/>
      <c r="I12" s="624" t="s">
        <v>290</v>
      </c>
    </row>
    <row r="13" spans="2:10" x14ac:dyDescent="0.3">
      <c r="B13" s="28" t="s">
        <v>251</v>
      </c>
      <c r="C13" s="512" t="s">
        <v>67</v>
      </c>
      <c r="D13" s="599"/>
      <c r="E13" s="619"/>
      <c r="F13" s="149" t="s">
        <v>290</v>
      </c>
      <c r="G13" s="619"/>
      <c r="H13" s="149"/>
      <c r="I13" s="623" t="s">
        <v>290</v>
      </c>
    </row>
    <row r="14" spans="2:10" x14ac:dyDescent="0.3">
      <c r="B14" s="615" t="s">
        <v>129</v>
      </c>
      <c r="C14" s="608" t="s">
        <v>67</v>
      </c>
      <c r="D14" s="609"/>
      <c r="E14" s="617"/>
      <c r="F14" s="607" t="s">
        <v>290</v>
      </c>
      <c r="G14" s="617"/>
      <c r="H14" s="607"/>
      <c r="I14" s="624" t="s">
        <v>290</v>
      </c>
    </row>
    <row r="15" spans="2:10" x14ac:dyDescent="0.3">
      <c r="B15" s="28" t="s">
        <v>126</v>
      </c>
      <c r="C15" s="512" t="s">
        <v>67</v>
      </c>
      <c r="D15" s="599"/>
      <c r="E15" s="619"/>
      <c r="F15" s="149" t="s">
        <v>290</v>
      </c>
      <c r="G15" s="619"/>
      <c r="I15" s="623" t="s">
        <v>290</v>
      </c>
    </row>
    <row r="16" spans="2:10" x14ac:dyDescent="0.3">
      <c r="B16" s="615" t="s">
        <v>110</v>
      </c>
      <c r="C16" s="608" t="s">
        <v>67</v>
      </c>
      <c r="D16" s="613"/>
      <c r="E16" s="617" t="s">
        <v>294</v>
      </c>
      <c r="F16" s="605"/>
      <c r="G16" s="617"/>
      <c r="H16" s="607"/>
      <c r="I16" s="624" t="s">
        <v>290</v>
      </c>
    </row>
    <row r="17" spans="2:11" x14ac:dyDescent="0.3">
      <c r="B17" s="28" t="s">
        <v>135</v>
      </c>
      <c r="C17" s="512" t="s">
        <v>67</v>
      </c>
      <c r="D17" s="599"/>
      <c r="E17" s="619"/>
      <c r="F17" s="149" t="s">
        <v>290</v>
      </c>
      <c r="G17" s="619"/>
      <c r="I17" s="623" t="s">
        <v>290</v>
      </c>
    </row>
    <row r="18" spans="2:11" x14ac:dyDescent="0.3">
      <c r="B18" s="615" t="s">
        <v>116</v>
      </c>
      <c r="C18" s="615" t="s">
        <v>67</v>
      </c>
      <c r="D18" s="606"/>
      <c r="E18" s="617" t="s">
        <v>290</v>
      </c>
      <c r="F18" s="607" t="s">
        <v>290</v>
      </c>
      <c r="G18" s="617"/>
      <c r="H18" s="607" t="s">
        <v>290</v>
      </c>
      <c r="I18" s="624" t="s">
        <v>290</v>
      </c>
    </row>
    <row r="19" spans="2:11" x14ac:dyDescent="0.3">
      <c r="B19" s="28" t="s">
        <v>128</v>
      </c>
      <c r="C19" s="611" t="s">
        <v>67</v>
      </c>
      <c r="D19" s="599"/>
      <c r="E19" s="619" t="s">
        <v>290</v>
      </c>
      <c r="F19" s="149" t="s">
        <v>290</v>
      </c>
      <c r="G19" s="619"/>
      <c r="H19" s="149"/>
      <c r="I19" s="623" t="s">
        <v>290</v>
      </c>
    </row>
    <row r="20" spans="2:11" x14ac:dyDescent="0.3">
      <c r="B20" s="615" t="s">
        <v>137</v>
      </c>
      <c r="C20" s="608" t="s">
        <v>67</v>
      </c>
      <c r="D20" s="613"/>
      <c r="E20" s="617"/>
      <c r="F20" s="607" t="s">
        <v>290</v>
      </c>
      <c r="G20" s="617"/>
      <c r="H20" s="607"/>
      <c r="I20" s="624" t="s">
        <v>290</v>
      </c>
    </row>
    <row r="21" spans="2:11" x14ac:dyDescent="0.3">
      <c r="B21" s="28" t="s">
        <v>276</v>
      </c>
      <c r="C21" s="512" t="s">
        <v>18</v>
      </c>
      <c r="D21" s="599"/>
      <c r="E21" s="619"/>
      <c r="F21" s="149" t="s">
        <v>290</v>
      </c>
      <c r="G21" s="619"/>
      <c r="H21" s="149"/>
      <c r="I21" s="623" t="s">
        <v>290</v>
      </c>
    </row>
    <row r="22" spans="2:11" x14ac:dyDescent="0.3">
      <c r="B22" s="615" t="s">
        <v>95</v>
      </c>
      <c r="C22" s="610" t="s">
        <v>18</v>
      </c>
      <c r="D22" s="609"/>
      <c r="E22" s="617" t="s">
        <v>290</v>
      </c>
      <c r="F22" s="607" t="s">
        <v>290</v>
      </c>
      <c r="G22" s="617"/>
      <c r="H22" s="607" t="s">
        <v>290</v>
      </c>
      <c r="I22" s="624" t="s">
        <v>290</v>
      </c>
    </row>
    <row r="23" spans="2:11" x14ac:dyDescent="0.3">
      <c r="B23" s="28" t="s">
        <v>115</v>
      </c>
      <c r="C23" s="28" t="s">
        <v>18</v>
      </c>
      <c r="D23" s="330"/>
      <c r="E23" s="619" t="s">
        <v>290</v>
      </c>
      <c r="F23" s="149" t="s">
        <v>290</v>
      </c>
      <c r="G23" s="619"/>
      <c r="H23" s="53" t="s">
        <v>290</v>
      </c>
      <c r="I23" s="623" t="s">
        <v>290</v>
      </c>
    </row>
    <row r="24" spans="2:11" x14ac:dyDescent="0.3">
      <c r="B24" s="615" t="s">
        <v>145</v>
      </c>
      <c r="C24" s="610" t="s">
        <v>18</v>
      </c>
      <c r="D24" s="609"/>
      <c r="E24" s="617" t="s">
        <v>290</v>
      </c>
      <c r="F24" s="614" t="s">
        <v>290</v>
      </c>
      <c r="G24" s="617" t="s">
        <v>290</v>
      </c>
      <c r="H24" s="607" t="s">
        <v>290</v>
      </c>
      <c r="I24" s="624" t="s">
        <v>290</v>
      </c>
    </row>
    <row r="25" spans="2:11" x14ac:dyDescent="0.3">
      <c r="B25" s="28" t="s">
        <v>118</v>
      </c>
      <c r="C25" s="28" t="s">
        <v>18</v>
      </c>
      <c r="D25" s="330"/>
      <c r="E25" s="619" t="s">
        <v>290</v>
      </c>
      <c r="F25" s="149" t="s">
        <v>290</v>
      </c>
      <c r="G25" s="619"/>
      <c r="H25" s="149"/>
      <c r="I25" s="623" t="s">
        <v>290</v>
      </c>
    </row>
    <row r="26" spans="2:11" x14ac:dyDescent="0.3">
      <c r="B26" s="615" t="s">
        <v>93</v>
      </c>
      <c r="C26" s="610" t="s">
        <v>18</v>
      </c>
      <c r="D26" s="609"/>
      <c r="E26" s="617" t="s">
        <v>290</v>
      </c>
      <c r="F26" s="607" t="s">
        <v>290</v>
      </c>
      <c r="G26" s="617"/>
      <c r="H26" s="607" t="s">
        <v>290</v>
      </c>
      <c r="I26" s="624" t="s">
        <v>290</v>
      </c>
    </row>
    <row r="27" spans="2:11" x14ac:dyDescent="0.3">
      <c r="B27" s="28" t="s">
        <v>120</v>
      </c>
      <c r="C27" s="512" t="s">
        <v>18</v>
      </c>
      <c r="D27" s="330"/>
      <c r="E27" s="619"/>
      <c r="F27" s="149" t="s">
        <v>290</v>
      </c>
      <c r="G27" s="619"/>
      <c r="H27" s="149"/>
      <c r="I27" s="623" t="s">
        <v>290</v>
      </c>
      <c r="J27" s="635" t="s">
        <v>312</v>
      </c>
    </row>
    <row r="28" spans="2:11" x14ac:dyDescent="0.3">
      <c r="B28" s="615" t="s">
        <v>221</v>
      </c>
      <c r="C28" s="610" t="s">
        <v>107</v>
      </c>
      <c r="D28" s="609"/>
      <c r="E28" s="617" t="s">
        <v>290</v>
      </c>
      <c r="F28" s="605"/>
      <c r="G28" s="617" t="s">
        <v>290</v>
      </c>
      <c r="H28" s="607"/>
      <c r="I28" s="624" t="s">
        <v>290</v>
      </c>
    </row>
    <row r="29" spans="2:11" x14ac:dyDescent="0.3">
      <c r="B29" s="615" t="s">
        <v>134</v>
      </c>
      <c r="C29" s="615" t="s">
        <v>107</v>
      </c>
      <c r="D29" s="606"/>
      <c r="E29" s="617" t="s">
        <v>290</v>
      </c>
      <c r="F29" s="607" t="s">
        <v>290</v>
      </c>
      <c r="G29" s="617" t="s">
        <v>290</v>
      </c>
      <c r="H29" s="607"/>
      <c r="I29" s="624" t="s">
        <v>290</v>
      </c>
    </row>
    <row r="30" spans="2:11" x14ac:dyDescent="0.3">
      <c r="B30" s="28" t="s">
        <v>141</v>
      </c>
      <c r="C30" s="512" t="s">
        <v>142</v>
      </c>
      <c r="D30" s="600"/>
      <c r="E30" s="619" t="s">
        <v>290</v>
      </c>
      <c r="F30" s="149" t="s">
        <v>290</v>
      </c>
      <c r="G30" s="619"/>
      <c r="H30" s="149"/>
      <c r="I30" s="623" t="s">
        <v>290</v>
      </c>
      <c r="J30" s="634" t="s">
        <v>312</v>
      </c>
      <c r="K30" s="635"/>
    </row>
    <row r="31" spans="2:11" x14ac:dyDescent="0.3">
      <c r="B31" s="615" t="s">
        <v>88</v>
      </c>
      <c r="C31" s="610" t="s">
        <v>17</v>
      </c>
      <c r="D31" s="609"/>
      <c r="E31" s="617" t="s">
        <v>290</v>
      </c>
      <c r="F31" s="605"/>
      <c r="G31" s="617"/>
      <c r="H31" s="607"/>
      <c r="I31" s="624" t="s">
        <v>290</v>
      </c>
    </row>
    <row r="32" spans="2:11" x14ac:dyDescent="0.3">
      <c r="B32" s="28" t="s">
        <v>125</v>
      </c>
      <c r="C32" s="441" t="s">
        <v>17</v>
      </c>
      <c r="D32" s="599"/>
      <c r="E32" s="619" t="s">
        <v>290</v>
      </c>
      <c r="F32" s="149" t="s">
        <v>290</v>
      </c>
      <c r="G32" s="619"/>
      <c r="H32" s="149"/>
      <c r="I32" s="623" t="s">
        <v>290</v>
      </c>
    </row>
    <row r="33" spans="2:10" x14ac:dyDescent="0.3">
      <c r="B33" s="615" t="s">
        <v>257</v>
      </c>
      <c r="C33" s="608" t="s">
        <v>79</v>
      </c>
      <c r="D33" s="613"/>
      <c r="E33" s="617"/>
      <c r="F33" s="607" t="s">
        <v>290</v>
      </c>
      <c r="G33" s="617"/>
      <c r="H33" s="607"/>
      <c r="I33" s="624" t="s">
        <v>290</v>
      </c>
      <c r="J33" s="635" t="s">
        <v>312</v>
      </c>
    </row>
    <row r="34" spans="2:10" x14ac:dyDescent="0.3">
      <c r="B34" s="28" t="s">
        <v>140</v>
      </c>
      <c r="C34" s="512" t="s">
        <v>79</v>
      </c>
      <c r="D34" s="600"/>
      <c r="E34" s="619"/>
      <c r="F34" s="149" t="s">
        <v>290</v>
      </c>
      <c r="G34" s="619"/>
      <c r="H34" s="149" t="s">
        <v>290</v>
      </c>
      <c r="I34" s="623" t="s">
        <v>290</v>
      </c>
    </row>
    <row r="35" spans="2:10" x14ac:dyDescent="0.3">
      <c r="B35" s="615" t="s">
        <v>89</v>
      </c>
      <c r="C35" s="610" t="s">
        <v>79</v>
      </c>
      <c r="D35" s="609"/>
      <c r="E35" s="617" t="s">
        <v>290</v>
      </c>
      <c r="F35" s="607" t="s">
        <v>290</v>
      </c>
      <c r="G35" s="617"/>
      <c r="H35" s="607" t="s">
        <v>290</v>
      </c>
      <c r="I35" s="624" t="s">
        <v>290</v>
      </c>
    </row>
    <row r="36" spans="2:10" x14ac:dyDescent="0.3">
      <c r="B36" s="28" t="s">
        <v>154</v>
      </c>
      <c r="C36" s="441" t="s">
        <v>79</v>
      </c>
      <c r="D36" s="599"/>
      <c r="E36" s="619"/>
      <c r="F36" s="149" t="s">
        <v>290</v>
      </c>
      <c r="G36" s="619" t="s">
        <v>290</v>
      </c>
      <c r="H36" s="149"/>
      <c r="I36" s="623" t="s">
        <v>290</v>
      </c>
    </row>
    <row r="37" spans="2:10" x14ac:dyDescent="0.3">
      <c r="B37" s="615" t="s">
        <v>155</v>
      </c>
      <c r="C37" s="608" t="s">
        <v>79</v>
      </c>
      <c r="D37" s="609"/>
      <c r="E37" s="617"/>
      <c r="F37" s="607"/>
      <c r="G37" s="617" t="s">
        <v>290</v>
      </c>
      <c r="H37" s="607"/>
      <c r="I37" s="624" t="s">
        <v>290</v>
      </c>
    </row>
    <row r="38" spans="2:10" x14ac:dyDescent="0.3">
      <c r="B38" s="28" t="s">
        <v>105</v>
      </c>
      <c r="C38" s="441" t="s">
        <v>82</v>
      </c>
      <c r="D38" s="599"/>
      <c r="E38" s="619" t="s">
        <v>290</v>
      </c>
      <c r="F38" s="149" t="s">
        <v>290</v>
      </c>
      <c r="G38" s="619"/>
      <c r="H38" s="149"/>
      <c r="I38" s="623" t="s">
        <v>290</v>
      </c>
    </row>
    <row r="39" spans="2:10" x14ac:dyDescent="0.3">
      <c r="B39" s="615" t="s">
        <v>185</v>
      </c>
      <c r="C39" s="610" t="s">
        <v>81</v>
      </c>
      <c r="D39" s="609"/>
      <c r="E39" s="617" t="s">
        <v>290</v>
      </c>
      <c r="F39" s="607" t="s">
        <v>290</v>
      </c>
      <c r="G39" s="617"/>
      <c r="H39" s="607"/>
      <c r="I39" s="624" t="s">
        <v>290</v>
      </c>
    </row>
    <row r="40" spans="2:10" x14ac:dyDescent="0.3">
      <c r="B40" s="615" t="s">
        <v>183</v>
      </c>
      <c r="C40" s="610" t="s">
        <v>81</v>
      </c>
      <c r="D40" s="609"/>
      <c r="E40" s="617" t="s">
        <v>290</v>
      </c>
      <c r="F40" s="605"/>
      <c r="G40" s="617"/>
      <c r="H40" s="607"/>
      <c r="I40" s="624" t="s">
        <v>290</v>
      </c>
    </row>
    <row r="41" spans="2:10" x14ac:dyDescent="0.3">
      <c r="B41" s="620" t="s">
        <v>218</v>
      </c>
      <c r="C41" s="636" t="s">
        <v>81</v>
      </c>
      <c r="D41" s="637"/>
      <c r="E41" s="618"/>
      <c r="F41" s="612" t="s">
        <v>290</v>
      </c>
      <c r="G41" s="618"/>
      <c r="H41" s="612"/>
      <c r="I41" s="625" t="s">
        <v>290</v>
      </c>
    </row>
    <row r="42" spans="2:10" x14ac:dyDescent="0.3">
      <c r="B42" s="28" t="s">
        <v>144</v>
      </c>
      <c r="C42" s="512" t="s">
        <v>81</v>
      </c>
      <c r="D42" s="330"/>
      <c r="E42" s="619" t="s">
        <v>290</v>
      </c>
      <c r="F42" s="602" t="s">
        <v>293</v>
      </c>
      <c r="G42" s="619"/>
      <c r="H42" s="149"/>
      <c r="I42" s="623" t="s">
        <v>290</v>
      </c>
    </row>
    <row r="43" spans="2:10" x14ac:dyDescent="0.3">
      <c r="B43" s="615" t="s">
        <v>91</v>
      </c>
      <c r="C43" s="610" t="s">
        <v>81</v>
      </c>
      <c r="D43" s="609"/>
      <c r="E43" s="617" t="s">
        <v>290</v>
      </c>
      <c r="F43" s="607" t="s">
        <v>290</v>
      </c>
      <c r="G43" s="617"/>
      <c r="H43" s="607"/>
      <c r="I43" s="624" t="s">
        <v>290</v>
      </c>
    </row>
    <row r="44" spans="2:10" x14ac:dyDescent="0.3">
      <c r="B44" s="28" t="s">
        <v>85</v>
      </c>
      <c r="C44" s="441" t="s">
        <v>15</v>
      </c>
      <c r="D44" s="599"/>
      <c r="E44" s="619" t="s">
        <v>290</v>
      </c>
      <c r="F44" s="149" t="s">
        <v>290</v>
      </c>
      <c r="G44" s="619"/>
      <c r="H44" s="149" t="s">
        <v>290</v>
      </c>
      <c r="I44" s="623" t="s">
        <v>290</v>
      </c>
    </row>
    <row r="45" spans="2:10" x14ac:dyDescent="0.3">
      <c r="B45" s="615" t="s">
        <v>117</v>
      </c>
      <c r="C45" s="615" t="s">
        <v>15</v>
      </c>
      <c r="D45" s="606"/>
      <c r="E45" s="617" t="s">
        <v>290</v>
      </c>
      <c r="F45" s="605"/>
      <c r="G45" s="617"/>
      <c r="H45" s="607"/>
      <c r="I45" s="624" t="s">
        <v>290</v>
      </c>
    </row>
    <row r="46" spans="2:10" x14ac:dyDescent="0.3">
      <c r="B46" s="28" t="s">
        <v>272</v>
      </c>
      <c r="C46" s="512" t="s">
        <v>15</v>
      </c>
      <c r="D46" s="330"/>
      <c r="E46" s="619"/>
      <c r="F46" s="149" t="s">
        <v>290</v>
      </c>
      <c r="G46" s="619"/>
      <c r="H46" s="149"/>
      <c r="I46" s="623" t="s">
        <v>290</v>
      </c>
    </row>
    <row r="47" spans="2:10" x14ac:dyDescent="0.3">
      <c r="B47" s="615" t="s">
        <v>112</v>
      </c>
      <c r="C47" s="608" t="s">
        <v>15</v>
      </c>
      <c r="D47" s="613"/>
      <c r="E47" s="617" t="s">
        <v>290</v>
      </c>
      <c r="F47" s="605"/>
      <c r="G47" s="617"/>
      <c r="H47" s="607" t="s">
        <v>290</v>
      </c>
      <c r="I47" s="624" t="s">
        <v>290</v>
      </c>
      <c r="J47" s="634" t="s">
        <v>312</v>
      </c>
    </row>
    <row r="48" spans="2:10" x14ac:dyDescent="0.3">
      <c r="B48" s="28" t="s">
        <v>271</v>
      </c>
      <c r="C48" s="512" t="s">
        <v>15</v>
      </c>
      <c r="D48" s="330"/>
      <c r="E48" s="619"/>
      <c r="F48" s="149" t="s">
        <v>290</v>
      </c>
      <c r="G48" s="619"/>
      <c r="H48" s="149"/>
      <c r="I48" s="623" t="s">
        <v>290</v>
      </c>
    </row>
    <row r="49" spans="2:10" x14ac:dyDescent="0.3">
      <c r="B49" s="615" t="s">
        <v>225</v>
      </c>
      <c r="C49" s="608" t="s">
        <v>15</v>
      </c>
      <c r="D49" s="606"/>
      <c r="E49" s="617" t="s">
        <v>290</v>
      </c>
      <c r="F49" s="607" t="s">
        <v>290</v>
      </c>
      <c r="G49" s="617"/>
      <c r="H49" s="607"/>
      <c r="I49" s="624" t="s">
        <v>290</v>
      </c>
      <c r="J49" s="634" t="s">
        <v>312</v>
      </c>
    </row>
    <row r="50" spans="2:10" x14ac:dyDescent="0.3">
      <c r="B50" s="28" t="s">
        <v>268</v>
      </c>
      <c r="C50" s="512" t="s">
        <v>15</v>
      </c>
      <c r="D50" s="600"/>
      <c r="E50" s="619" t="s">
        <v>290</v>
      </c>
      <c r="F50" s="630"/>
      <c r="G50" s="619"/>
      <c r="H50" s="149"/>
      <c r="I50" s="623" t="s">
        <v>290</v>
      </c>
      <c r="J50" s="635" t="s">
        <v>312</v>
      </c>
    </row>
    <row r="51" spans="2:10" x14ac:dyDescent="0.3">
      <c r="B51" s="615" t="s">
        <v>101</v>
      </c>
      <c r="C51" s="610" t="s">
        <v>15</v>
      </c>
      <c r="D51" s="609"/>
      <c r="E51" s="617" t="s">
        <v>290</v>
      </c>
      <c r="F51" s="607" t="s">
        <v>290</v>
      </c>
      <c r="G51" s="617"/>
      <c r="H51" s="607"/>
      <c r="I51" s="624" t="s">
        <v>290</v>
      </c>
    </row>
    <row r="52" spans="2:10" x14ac:dyDescent="0.3">
      <c r="B52" s="441" t="s">
        <v>213</v>
      </c>
      <c r="C52" s="441" t="s">
        <v>15</v>
      </c>
      <c r="D52" s="599"/>
      <c r="E52" s="619" t="s">
        <v>290</v>
      </c>
      <c r="F52" s="149" t="s">
        <v>290</v>
      </c>
      <c r="G52" s="619"/>
      <c r="H52" s="149"/>
      <c r="I52" s="623" t="s">
        <v>290</v>
      </c>
    </row>
    <row r="53" spans="2:10" x14ac:dyDescent="0.3">
      <c r="B53" s="615" t="s">
        <v>99</v>
      </c>
      <c r="C53" s="610" t="s">
        <v>15</v>
      </c>
      <c r="D53" s="609"/>
      <c r="E53" s="617" t="s">
        <v>290</v>
      </c>
      <c r="F53" s="605"/>
      <c r="G53" s="617"/>
      <c r="H53" s="607" t="s">
        <v>290</v>
      </c>
      <c r="I53" s="624" t="s">
        <v>290</v>
      </c>
    </row>
    <row r="54" spans="2:10" x14ac:dyDescent="0.3">
      <c r="B54" s="28" t="s">
        <v>240</v>
      </c>
      <c r="C54" s="28" t="s">
        <v>78</v>
      </c>
      <c r="D54" s="330"/>
      <c r="E54" s="619" t="s">
        <v>290</v>
      </c>
      <c r="F54" s="630"/>
      <c r="G54" s="619"/>
      <c r="H54" s="149"/>
      <c r="I54" s="623" t="s">
        <v>290</v>
      </c>
    </row>
    <row r="55" spans="2:10" x14ac:dyDescent="0.3">
      <c r="B55" s="615" t="s">
        <v>119</v>
      </c>
      <c r="C55" s="615" t="s">
        <v>65</v>
      </c>
      <c r="D55" s="606"/>
      <c r="E55" s="617" t="s">
        <v>290</v>
      </c>
      <c r="F55" s="607" t="s">
        <v>290</v>
      </c>
      <c r="G55" s="617" t="s">
        <v>290</v>
      </c>
      <c r="H55" s="607"/>
      <c r="I55" s="624" t="s">
        <v>290</v>
      </c>
    </row>
    <row r="56" spans="2:10" x14ac:dyDescent="0.3">
      <c r="B56" s="28" t="s">
        <v>309</v>
      </c>
      <c r="C56" s="28" t="s">
        <v>80</v>
      </c>
      <c r="D56" s="330"/>
      <c r="E56" s="619" t="s">
        <v>290</v>
      </c>
      <c r="F56" s="149"/>
      <c r="G56" s="619"/>
      <c r="I56" s="623" t="s">
        <v>290</v>
      </c>
    </row>
    <row r="57" spans="2:10" x14ac:dyDescent="0.3">
      <c r="B57" s="615" t="s">
        <v>133</v>
      </c>
      <c r="C57" s="608" t="s">
        <v>80</v>
      </c>
      <c r="D57" s="609"/>
      <c r="E57" s="617"/>
      <c r="F57" s="607" t="s">
        <v>290</v>
      </c>
      <c r="G57" s="617"/>
      <c r="H57" s="607"/>
      <c r="I57" s="624" t="s">
        <v>290</v>
      </c>
    </row>
    <row r="58" spans="2:10" x14ac:dyDescent="0.3">
      <c r="B58" s="28" t="s">
        <v>90</v>
      </c>
      <c r="C58" s="441" t="s">
        <v>80</v>
      </c>
      <c r="D58" s="599"/>
      <c r="E58" s="619" t="s">
        <v>290</v>
      </c>
      <c r="F58" s="149" t="s">
        <v>290</v>
      </c>
      <c r="G58" s="619"/>
      <c r="H58" s="149" t="s">
        <v>290</v>
      </c>
      <c r="I58" s="623" t="s">
        <v>290</v>
      </c>
    </row>
    <row r="59" spans="2:10" x14ac:dyDescent="0.3">
      <c r="B59" s="648" t="s">
        <v>174</v>
      </c>
      <c r="C59" s="648" t="s">
        <v>67</v>
      </c>
      <c r="D59" s="644" t="s">
        <v>175</v>
      </c>
      <c r="E59" s="640" t="s">
        <v>290</v>
      </c>
      <c r="F59" s="644" t="s">
        <v>295</v>
      </c>
      <c r="G59" s="640"/>
      <c r="H59" s="644" t="s">
        <v>290</v>
      </c>
      <c r="I59" s="640" t="s">
        <v>295</v>
      </c>
    </row>
    <row r="60" spans="2:10" x14ac:dyDescent="0.3">
      <c r="B60" s="649" t="s">
        <v>149</v>
      </c>
      <c r="C60" s="649" t="s">
        <v>67</v>
      </c>
      <c r="D60" s="480" t="s">
        <v>171</v>
      </c>
      <c r="E60" s="641"/>
      <c r="F60" s="480" t="s">
        <v>295</v>
      </c>
      <c r="G60" s="641" t="s">
        <v>290</v>
      </c>
      <c r="H60" s="480"/>
      <c r="I60" s="641" t="s">
        <v>295</v>
      </c>
    </row>
    <row r="61" spans="2:10" x14ac:dyDescent="0.3">
      <c r="B61" s="648" t="s">
        <v>178</v>
      </c>
      <c r="C61" s="648" t="s">
        <v>67</v>
      </c>
      <c r="D61" s="644" t="s">
        <v>186</v>
      </c>
      <c r="E61" s="640"/>
      <c r="F61" s="644" t="s">
        <v>295</v>
      </c>
      <c r="G61" s="640"/>
      <c r="H61" s="644"/>
      <c r="I61" s="640" t="s">
        <v>295</v>
      </c>
    </row>
    <row r="62" spans="2:10" x14ac:dyDescent="0.3">
      <c r="B62" s="649" t="s">
        <v>184</v>
      </c>
      <c r="C62" s="650" t="s">
        <v>67</v>
      </c>
      <c r="D62" s="480" t="s">
        <v>186</v>
      </c>
      <c r="E62" s="641" t="s">
        <v>295</v>
      </c>
      <c r="F62" s="480" t="s">
        <v>295</v>
      </c>
      <c r="G62" s="641"/>
      <c r="H62" s="480" t="s">
        <v>290</v>
      </c>
      <c r="I62" s="641" t="s">
        <v>295</v>
      </c>
    </row>
    <row r="63" spans="2:10" x14ac:dyDescent="0.3">
      <c r="B63" s="648" t="s">
        <v>153</v>
      </c>
      <c r="C63" s="648" t="s">
        <v>17</v>
      </c>
      <c r="D63" s="644" t="s">
        <v>171</v>
      </c>
      <c r="E63" s="640" t="s">
        <v>295</v>
      </c>
      <c r="F63" s="644" t="s">
        <v>295</v>
      </c>
      <c r="G63" s="640"/>
      <c r="H63" s="644"/>
      <c r="I63" s="640" t="s">
        <v>295</v>
      </c>
    </row>
    <row r="64" spans="2:10" x14ac:dyDescent="0.3">
      <c r="B64" s="649" t="s">
        <v>150</v>
      </c>
      <c r="C64" s="649" t="s">
        <v>17</v>
      </c>
      <c r="D64" s="480" t="s">
        <v>171</v>
      </c>
      <c r="E64" s="641"/>
      <c r="F64" s="480" t="s">
        <v>295</v>
      </c>
      <c r="G64" s="641" t="s">
        <v>290</v>
      </c>
      <c r="H64" s="480"/>
      <c r="I64" s="641" t="s">
        <v>295</v>
      </c>
    </row>
    <row r="65" spans="2:11" x14ac:dyDescent="0.3">
      <c r="B65" s="648" t="s">
        <v>173</v>
      </c>
      <c r="C65" s="648" t="s">
        <v>152</v>
      </c>
      <c r="D65" s="644" t="s">
        <v>171</v>
      </c>
      <c r="E65" s="640" t="s">
        <v>295</v>
      </c>
      <c r="F65" s="644" t="s">
        <v>295</v>
      </c>
      <c r="G65" s="640"/>
      <c r="H65" s="644" t="s">
        <v>294</v>
      </c>
      <c r="I65" s="640" t="s">
        <v>295</v>
      </c>
    </row>
    <row r="66" spans="2:11" x14ac:dyDescent="0.3">
      <c r="B66" s="651" t="s">
        <v>172</v>
      </c>
      <c r="C66" s="651" t="s">
        <v>15</v>
      </c>
      <c r="D66" s="645" t="s">
        <v>171</v>
      </c>
      <c r="E66" s="642" t="s">
        <v>290</v>
      </c>
      <c r="F66" s="645" t="s">
        <v>295</v>
      </c>
      <c r="G66" s="642"/>
      <c r="H66" s="645"/>
      <c r="I66" s="642" t="s">
        <v>295</v>
      </c>
    </row>
    <row r="67" spans="2:11" x14ac:dyDescent="0.3">
      <c r="B67" s="648" t="s">
        <v>180</v>
      </c>
      <c r="C67" s="648" t="s">
        <v>15</v>
      </c>
      <c r="D67" s="644" t="s">
        <v>171</v>
      </c>
      <c r="E67" s="640" t="s">
        <v>295</v>
      </c>
      <c r="F67" s="644" t="s">
        <v>290</v>
      </c>
      <c r="G67" s="640"/>
      <c r="H67" s="644" t="s">
        <v>294</v>
      </c>
      <c r="I67" s="640" t="s">
        <v>295</v>
      </c>
    </row>
    <row r="68" spans="2:11" x14ac:dyDescent="0.3">
      <c r="B68" s="652" t="s">
        <v>181</v>
      </c>
      <c r="C68" s="653" t="s">
        <v>15</v>
      </c>
      <c r="D68" s="646" t="s">
        <v>171</v>
      </c>
      <c r="E68" s="643" t="s">
        <v>295</v>
      </c>
      <c r="F68" s="647"/>
      <c r="G68" s="643"/>
      <c r="H68" s="654"/>
      <c r="I68" s="643" t="s">
        <v>295</v>
      </c>
      <c r="J68" s="638" t="s">
        <v>312</v>
      </c>
      <c r="K68" s="639"/>
    </row>
    <row r="69" spans="2:11" x14ac:dyDescent="0.3">
      <c r="B69" s="648" t="s">
        <v>109</v>
      </c>
      <c r="C69" s="655" t="s">
        <v>65</v>
      </c>
      <c r="D69" s="644" t="s">
        <v>175</v>
      </c>
      <c r="E69" s="640" t="s">
        <v>290</v>
      </c>
      <c r="F69" s="644" t="s">
        <v>295</v>
      </c>
      <c r="G69" s="640" t="s">
        <v>294</v>
      </c>
      <c r="H69" s="644" t="s">
        <v>290</v>
      </c>
      <c r="I69" s="640" t="s">
        <v>295</v>
      </c>
    </row>
    <row r="70" spans="2:11" x14ac:dyDescent="0.3">
      <c r="B70" s="649" t="s">
        <v>158</v>
      </c>
      <c r="C70" s="649" t="s">
        <v>65</v>
      </c>
      <c r="D70" s="480" t="s">
        <v>171</v>
      </c>
      <c r="E70" s="641"/>
      <c r="F70" s="480"/>
      <c r="G70" s="641" t="s">
        <v>295</v>
      </c>
      <c r="H70" s="480"/>
      <c r="I70" s="641" t="s">
        <v>295</v>
      </c>
    </row>
    <row r="71" spans="2:11" x14ac:dyDescent="0.3">
      <c r="B71" s="656" t="s">
        <v>136</v>
      </c>
      <c r="C71" s="656" t="s">
        <v>67</v>
      </c>
      <c r="D71" s="657"/>
      <c r="E71" s="624" t="s">
        <v>290</v>
      </c>
      <c r="F71" s="628" t="s">
        <v>294</v>
      </c>
      <c r="G71" s="624"/>
      <c r="H71" s="628"/>
      <c r="I71" s="624" t="s">
        <v>294</v>
      </c>
    </row>
    <row r="72" spans="2:11" x14ac:dyDescent="0.3">
      <c r="B72" s="658" t="s">
        <v>244</v>
      </c>
      <c r="C72" s="658" t="s">
        <v>67</v>
      </c>
      <c r="D72" s="659"/>
      <c r="E72" s="623" t="s">
        <v>290</v>
      </c>
      <c r="F72" s="660" t="s">
        <v>294</v>
      </c>
      <c r="G72" s="623" t="s">
        <v>290</v>
      </c>
      <c r="H72" s="660"/>
      <c r="I72" s="623" t="s">
        <v>294</v>
      </c>
    </row>
    <row r="73" spans="2:11" x14ac:dyDescent="0.3">
      <c r="B73" s="656" t="s">
        <v>83</v>
      </c>
      <c r="C73" s="661" t="s">
        <v>18</v>
      </c>
      <c r="D73" s="657"/>
      <c r="E73" s="624" t="s">
        <v>290</v>
      </c>
      <c r="F73" s="628" t="s">
        <v>294</v>
      </c>
      <c r="G73" s="624" t="s">
        <v>290</v>
      </c>
      <c r="H73" s="628" t="s">
        <v>294</v>
      </c>
      <c r="I73" s="624" t="s">
        <v>294</v>
      </c>
    </row>
    <row r="74" spans="2:11" x14ac:dyDescent="0.3">
      <c r="B74" s="658" t="s">
        <v>121</v>
      </c>
      <c r="C74" s="658" t="s">
        <v>18</v>
      </c>
      <c r="D74" s="659"/>
      <c r="E74" s="623" t="s">
        <v>290</v>
      </c>
      <c r="F74" s="660" t="s">
        <v>294</v>
      </c>
      <c r="G74" s="623" t="s">
        <v>290</v>
      </c>
      <c r="H74" s="660" t="s">
        <v>294</v>
      </c>
      <c r="I74" s="623" t="s">
        <v>294</v>
      </c>
    </row>
    <row r="75" spans="2:11" x14ac:dyDescent="0.3">
      <c r="B75" s="656" t="s">
        <v>100</v>
      </c>
      <c r="C75" s="656" t="s">
        <v>18</v>
      </c>
      <c r="D75" s="657"/>
      <c r="E75" s="624" t="s">
        <v>290</v>
      </c>
      <c r="F75" s="628" t="s">
        <v>294</v>
      </c>
      <c r="G75" s="624"/>
      <c r="H75" s="628"/>
      <c r="I75" s="624" t="s">
        <v>294</v>
      </c>
    </row>
    <row r="76" spans="2:11" x14ac:dyDescent="0.3">
      <c r="B76" s="658" t="s">
        <v>130</v>
      </c>
      <c r="C76" s="662" t="s">
        <v>79</v>
      </c>
      <c r="D76" s="659"/>
      <c r="E76" s="623" t="s">
        <v>294</v>
      </c>
      <c r="F76" s="660" t="s">
        <v>294</v>
      </c>
      <c r="G76" s="623" t="s">
        <v>290</v>
      </c>
      <c r="H76" s="663" t="s">
        <v>290</v>
      </c>
      <c r="I76" s="623" t="s">
        <v>294</v>
      </c>
    </row>
    <row r="77" spans="2:11" x14ac:dyDescent="0.3">
      <c r="B77" s="656" t="s">
        <v>108</v>
      </c>
      <c r="C77" s="661" t="s">
        <v>79</v>
      </c>
      <c r="D77" s="664"/>
      <c r="E77" s="624" t="s">
        <v>290</v>
      </c>
      <c r="F77" s="628" t="s">
        <v>294</v>
      </c>
      <c r="G77" s="624"/>
      <c r="H77" s="628" t="s">
        <v>290</v>
      </c>
      <c r="I77" s="624" t="s">
        <v>294</v>
      </c>
    </row>
    <row r="78" spans="2:11" x14ac:dyDescent="0.3">
      <c r="B78" s="658" t="s">
        <v>103</v>
      </c>
      <c r="C78" s="662" t="s">
        <v>79</v>
      </c>
      <c r="D78" s="665"/>
      <c r="E78" s="623" t="s">
        <v>290</v>
      </c>
      <c r="F78" s="660" t="s">
        <v>294</v>
      </c>
      <c r="G78" s="623"/>
      <c r="H78" s="663" t="s">
        <v>290</v>
      </c>
      <c r="I78" s="623" t="s">
        <v>294</v>
      </c>
    </row>
    <row r="79" spans="2:11" x14ac:dyDescent="0.3">
      <c r="B79" s="656" t="s">
        <v>111</v>
      </c>
      <c r="C79" s="661" t="s">
        <v>15</v>
      </c>
      <c r="D79" s="664"/>
      <c r="E79" s="624" t="s">
        <v>294</v>
      </c>
      <c r="F79" s="627"/>
      <c r="G79" s="624"/>
      <c r="H79" s="628" t="s">
        <v>290</v>
      </c>
      <c r="I79" s="624" t="s">
        <v>294</v>
      </c>
    </row>
    <row r="80" spans="2:11" x14ac:dyDescent="0.3">
      <c r="B80" s="658" t="s">
        <v>74</v>
      </c>
      <c r="C80" s="658" t="s">
        <v>15</v>
      </c>
      <c r="D80" s="659"/>
      <c r="E80" s="623" t="s">
        <v>294</v>
      </c>
      <c r="F80" s="666"/>
      <c r="G80" s="623"/>
      <c r="H80" s="663"/>
      <c r="I80" s="623" t="s">
        <v>294</v>
      </c>
    </row>
    <row r="81" spans="1:12" x14ac:dyDescent="0.3">
      <c r="B81" s="656" t="s">
        <v>311</v>
      </c>
      <c r="C81" s="656" t="s">
        <v>15</v>
      </c>
      <c r="D81" s="657"/>
      <c r="E81" s="624" t="s">
        <v>294</v>
      </c>
      <c r="F81" s="628" t="s">
        <v>290</v>
      </c>
      <c r="G81" s="624"/>
      <c r="H81" s="628"/>
      <c r="I81" s="624" t="s">
        <v>294</v>
      </c>
    </row>
    <row r="82" spans="1:12" x14ac:dyDescent="0.3">
      <c r="B82" s="658" t="s">
        <v>87</v>
      </c>
      <c r="C82" s="658" t="s">
        <v>78</v>
      </c>
      <c r="D82" s="659"/>
      <c r="E82" s="623" t="s">
        <v>292</v>
      </c>
      <c r="F82" s="660" t="s">
        <v>293</v>
      </c>
      <c r="G82" s="623"/>
      <c r="H82" s="660" t="s">
        <v>290</v>
      </c>
      <c r="I82" s="623" t="s">
        <v>294</v>
      </c>
    </row>
    <row r="83" spans="1:12" x14ac:dyDescent="0.3">
      <c r="B83" s="656" t="s">
        <v>123</v>
      </c>
      <c r="C83" s="656" t="s">
        <v>78</v>
      </c>
      <c r="D83" s="657"/>
      <c r="E83" s="624"/>
      <c r="F83" s="628" t="s">
        <v>290</v>
      </c>
      <c r="G83" s="624" t="s">
        <v>294</v>
      </c>
      <c r="H83" s="628"/>
      <c r="I83" s="624" t="s">
        <v>294</v>
      </c>
    </row>
    <row r="84" spans="1:12" x14ac:dyDescent="0.3">
      <c r="B84" s="658" t="s">
        <v>127</v>
      </c>
      <c r="C84" s="662" t="s">
        <v>65</v>
      </c>
      <c r="D84" s="659"/>
      <c r="E84" s="623"/>
      <c r="F84" s="660" t="s">
        <v>294</v>
      </c>
      <c r="G84" s="623" t="s">
        <v>290</v>
      </c>
      <c r="H84" s="660"/>
      <c r="I84" s="623" t="s">
        <v>294</v>
      </c>
    </row>
    <row r="85" spans="1:12" x14ac:dyDescent="0.3">
      <c r="B85" s="667" t="s">
        <v>131</v>
      </c>
      <c r="C85" s="668" t="s">
        <v>67</v>
      </c>
      <c r="D85" s="669"/>
      <c r="E85" s="670" t="s">
        <v>293</v>
      </c>
      <c r="F85" s="671" t="s">
        <v>290</v>
      </c>
      <c r="G85" s="670"/>
      <c r="H85" s="671"/>
      <c r="I85" s="670" t="s">
        <v>293</v>
      </c>
    </row>
    <row r="86" spans="1:12" x14ac:dyDescent="0.3">
      <c r="B86" s="672" t="s">
        <v>92</v>
      </c>
      <c r="C86" s="672" t="s">
        <v>18</v>
      </c>
      <c r="D86" s="673"/>
      <c r="E86" s="674" t="s">
        <v>293</v>
      </c>
      <c r="F86" s="675" t="s">
        <v>290</v>
      </c>
      <c r="G86" s="674" t="s">
        <v>290</v>
      </c>
      <c r="H86" s="675" t="s">
        <v>290</v>
      </c>
      <c r="I86" s="674" t="s">
        <v>293</v>
      </c>
    </row>
    <row r="87" spans="1:12" x14ac:dyDescent="0.3">
      <c r="B87" s="667" t="s">
        <v>147</v>
      </c>
      <c r="C87" s="668" t="s">
        <v>79</v>
      </c>
      <c r="D87" s="669"/>
      <c r="E87" s="670" t="s">
        <v>290</v>
      </c>
      <c r="F87" s="671" t="s">
        <v>293</v>
      </c>
      <c r="G87" s="670"/>
      <c r="H87" s="671" t="s">
        <v>290</v>
      </c>
      <c r="I87" s="670" t="s">
        <v>293</v>
      </c>
    </row>
    <row r="88" spans="1:12" x14ac:dyDescent="0.3">
      <c r="B88" s="672" t="s">
        <v>104</v>
      </c>
      <c r="C88" s="672" t="s">
        <v>81</v>
      </c>
      <c r="D88" s="673"/>
      <c r="E88" s="674" t="s">
        <v>293</v>
      </c>
      <c r="F88" s="675" t="s">
        <v>293</v>
      </c>
      <c r="G88" s="674"/>
      <c r="H88" s="675"/>
      <c r="I88" s="674" t="s">
        <v>293</v>
      </c>
    </row>
    <row r="89" spans="1:12" x14ac:dyDescent="0.3">
      <c r="B89" s="667" t="s">
        <v>98</v>
      </c>
      <c r="C89" s="667" t="s">
        <v>15</v>
      </c>
      <c r="D89" s="669"/>
      <c r="E89" s="670" t="s">
        <v>293</v>
      </c>
      <c r="F89" s="671" t="s">
        <v>290</v>
      </c>
      <c r="G89" s="670"/>
      <c r="H89" s="671"/>
      <c r="I89" s="670" t="s">
        <v>293</v>
      </c>
    </row>
    <row r="90" spans="1:12" x14ac:dyDescent="0.3">
      <c r="B90" s="667" t="s">
        <v>96</v>
      </c>
      <c r="C90" s="667" t="s">
        <v>78</v>
      </c>
      <c r="D90" s="669"/>
      <c r="E90" s="670" t="s">
        <v>293</v>
      </c>
      <c r="F90" s="671" t="s">
        <v>290</v>
      </c>
      <c r="G90" s="670"/>
      <c r="H90" s="671" t="s">
        <v>290</v>
      </c>
      <c r="I90" s="670" t="s">
        <v>293</v>
      </c>
      <c r="L90" s="505"/>
    </row>
    <row r="91" spans="1:12" x14ac:dyDescent="0.3">
      <c r="A91" s="586"/>
      <c r="B91" s="621"/>
      <c r="C91" s="622"/>
      <c r="D91" s="599"/>
      <c r="E91" s="616"/>
      <c r="F91" s="621"/>
    </row>
    <row r="92" spans="1:12" x14ac:dyDescent="0.3">
      <c r="A92" s="586"/>
      <c r="B92" s="586"/>
      <c r="C92" s="586"/>
      <c r="D92" s="599"/>
      <c r="E92" s="149"/>
      <c r="F92" s="149"/>
    </row>
    <row r="93" spans="1:12" x14ac:dyDescent="0.3">
      <c r="B93" s="586"/>
      <c r="C93" s="586"/>
      <c r="D93" s="330"/>
      <c r="E93" s="149"/>
      <c r="F93" s="149"/>
      <c r="G93" s="149"/>
      <c r="H93" s="149"/>
    </row>
    <row r="94" spans="1:12" x14ac:dyDescent="0.3">
      <c r="B94" s="45"/>
      <c r="C94" s="586"/>
      <c r="D94" s="586"/>
      <c r="E94" s="149"/>
      <c r="F94" s="149"/>
      <c r="G94" s="149"/>
      <c r="H94" s="149"/>
    </row>
    <row r="95" spans="1:12" x14ac:dyDescent="0.3">
      <c r="B95" s="45"/>
      <c r="C95" s="586"/>
      <c r="D95" s="586"/>
      <c r="E95" s="149"/>
      <c r="F95" s="149"/>
      <c r="G95" s="149"/>
      <c r="H95" s="149"/>
    </row>
    <row r="96" spans="1:12" x14ac:dyDescent="0.3">
      <c r="B96" s="45"/>
      <c r="C96" s="586"/>
      <c r="D96" s="586"/>
      <c r="E96" s="149"/>
      <c r="F96" s="149"/>
      <c r="G96" s="149"/>
      <c r="H96" s="149"/>
    </row>
    <row r="97" spans="2:8" x14ac:dyDescent="0.3">
      <c r="B97" s="45"/>
      <c r="C97" s="586"/>
      <c r="D97" s="586"/>
      <c r="E97" s="149"/>
      <c r="F97" s="149"/>
      <c r="G97" s="149"/>
      <c r="H97" s="149"/>
    </row>
    <row r="98" spans="2:8" x14ac:dyDescent="0.3">
      <c r="B98" s="45"/>
      <c r="C98" s="586"/>
      <c r="D98" s="586"/>
      <c r="E98" s="149"/>
      <c r="F98" s="586"/>
      <c r="G98" s="149"/>
      <c r="H98" s="149"/>
    </row>
    <row r="99" spans="2:8" x14ac:dyDescent="0.3">
      <c r="B99" s="45"/>
      <c r="C99" s="586"/>
      <c r="D99" s="586"/>
      <c r="E99" s="149"/>
      <c r="F99" s="149"/>
      <c r="G99" s="149"/>
      <c r="H99" s="149"/>
    </row>
    <row r="100" spans="2:8" x14ac:dyDescent="0.3">
      <c r="B100" s="45"/>
      <c r="C100" s="586"/>
      <c r="D100" s="586"/>
      <c r="E100" s="149"/>
      <c r="F100" s="149"/>
      <c r="G100" s="149"/>
      <c r="H100" s="149"/>
    </row>
    <row r="101" spans="2:8" x14ac:dyDescent="0.3">
      <c r="B101" s="45"/>
      <c r="C101" s="586"/>
      <c r="D101" s="586"/>
      <c r="E101" s="149"/>
      <c r="F101" s="149"/>
      <c r="G101" s="149"/>
      <c r="H101" s="149"/>
    </row>
    <row r="102" spans="2:8" ht="9" customHeight="1" x14ac:dyDescent="0.3">
      <c r="B102" s="45"/>
      <c r="C102" s="586"/>
      <c r="D102" s="586"/>
      <c r="E102" s="149"/>
      <c r="F102" s="149"/>
      <c r="G102" s="149"/>
      <c r="H102" s="149"/>
    </row>
    <row r="103" spans="2:8" x14ac:dyDescent="0.3">
      <c r="B103" s="45"/>
      <c r="C103" s="586"/>
      <c r="D103" s="586"/>
      <c r="E103" s="149"/>
      <c r="F103" s="149"/>
      <c r="G103" s="149"/>
      <c r="H103" s="149"/>
    </row>
    <row r="104" spans="2:8" x14ac:dyDescent="0.3">
      <c r="B104" s="45"/>
      <c r="C104" s="586"/>
      <c r="D104" s="586"/>
      <c r="E104" s="149"/>
      <c r="F104" s="149"/>
      <c r="G104" s="149"/>
      <c r="H104" s="149"/>
    </row>
    <row r="105" spans="2:8" x14ac:dyDescent="0.3">
      <c r="B105" s="45"/>
      <c r="C105" s="586"/>
      <c r="D105" s="586"/>
      <c r="E105" s="149"/>
      <c r="F105" s="149"/>
      <c r="G105" s="149"/>
      <c r="H105" s="149"/>
    </row>
    <row r="106" spans="2:8" x14ac:dyDescent="0.3">
      <c r="B106" s="586"/>
      <c r="C106" s="586"/>
      <c r="D106" s="586"/>
      <c r="E106" s="149"/>
      <c r="F106" s="149"/>
      <c r="G106" s="149"/>
      <c r="H106" s="149"/>
    </row>
    <row r="107" spans="2:8" x14ac:dyDescent="0.3">
      <c r="B107" s="45"/>
      <c r="C107" s="586"/>
      <c r="D107" s="599"/>
      <c r="E107" s="149"/>
      <c r="F107" s="149"/>
      <c r="G107" s="149"/>
      <c r="H107" s="149"/>
    </row>
    <row r="108" spans="2:8" x14ac:dyDescent="0.3">
      <c r="B108" s="45"/>
      <c r="C108" s="586"/>
      <c r="D108" s="599"/>
      <c r="E108" s="149"/>
      <c r="F108" s="149"/>
      <c r="G108" s="149"/>
      <c r="H108" s="149"/>
    </row>
    <row r="109" spans="2:8" x14ac:dyDescent="0.3">
      <c r="B109" s="45"/>
      <c r="C109" s="586"/>
      <c r="D109" s="330"/>
      <c r="E109" s="149"/>
      <c r="F109" s="149"/>
      <c r="G109" s="149"/>
      <c r="H109" s="149"/>
    </row>
    <row r="110" spans="2:8" x14ac:dyDescent="0.3">
      <c r="B110" s="45"/>
      <c r="C110" s="586"/>
      <c r="D110" s="586"/>
      <c r="E110" s="149"/>
      <c r="F110" s="149"/>
      <c r="G110" s="149"/>
      <c r="H110" s="149"/>
    </row>
    <row r="111" spans="2:8" x14ac:dyDescent="0.3">
      <c r="B111" s="586"/>
      <c r="C111" s="517"/>
      <c r="D111" s="599"/>
      <c r="E111" s="149"/>
      <c r="F111" s="149"/>
      <c r="G111" s="149"/>
      <c r="H111" s="149"/>
    </row>
    <row r="112" spans="2:8" x14ac:dyDescent="0.3">
      <c r="B112" s="45"/>
      <c r="C112" s="586"/>
      <c r="D112" s="599"/>
      <c r="E112" s="149"/>
      <c r="F112" s="149"/>
      <c r="G112" s="149"/>
      <c r="H112" s="149"/>
    </row>
    <row r="113" spans="2:8" x14ac:dyDescent="0.3">
      <c r="B113" s="45"/>
      <c r="C113" s="586"/>
      <c r="D113" s="599"/>
      <c r="E113" s="149"/>
      <c r="F113" s="149"/>
      <c r="G113" s="149"/>
      <c r="H113" s="149"/>
    </row>
    <row r="114" spans="2:8" x14ac:dyDescent="0.3">
      <c r="B114" s="45"/>
      <c r="C114" s="586"/>
      <c r="D114" s="599"/>
      <c r="E114" s="149"/>
      <c r="F114" s="149"/>
      <c r="G114" s="149"/>
      <c r="H114" s="149"/>
    </row>
    <row r="115" spans="2:8" x14ac:dyDescent="0.3">
      <c r="B115" s="45"/>
      <c r="C115" s="586"/>
      <c r="D115" s="599"/>
      <c r="E115" s="149"/>
      <c r="F115" s="149"/>
      <c r="G115" s="149"/>
      <c r="H115" s="149"/>
    </row>
    <row r="116" spans="2:8" x14ac:dyDescent="0.3">
      <c r="B116" s="45"/>
      <c r="C116" s="586"/>
      <c r="D116" s="599"/>
      <c r="E116" s="149"/>
      <c r="F116" s="149"/>
      <c r="G116" s="149"/>
      <c r="H116" s="149"/>
    </row>
    <row r="117" spans="2:8" x14ac:dyDescent="0.3">
      <c r="B117" s="45"/>
      <c r="C117" s="586"/>
      <c r="D117" s="599"/>
      <c r="E117" s="149"/>
      <c r="F117" s="149"/>
      <c r="G117" s="149"/>
      <c r="H117" s="149"/>
    </row>
    <row r="118" spans="2:8" x14ac:dyDescent="0.3">
      <c r="B118" s="45"/>
      <c r="C118" s="586"/>
      <c r="D118" s="599"/>
      <c r="E118" s="149"/>
      <c r="F118" s="149"/>
      <c r="G118" s="149"/>
      <c r="H118" s="149"/>
    </row>
    <row r="119" spans="2:8" x14ac:dyDescent="0.3">
      <c r="B119" s="586"/>
      <c r="C119" s="586"/>
      <c r="D119" s="599"/>
      <c r="E119" s="149"/>
      <c r="F119" s="149"/>
      <c r="G119" s="149"/>
      <c r="H119" s="149"/>
    </row>
    <row r="120" spans="2:8" x14ac:dyDescent="0.3">
      <c r="B120" s="45"/>
      <c r="C120" s="586"/>
      <c r="D120" s="599"/>
      <c r="E120" s="149"/>
      <c r="F120" s="149"/>
      <c r="G120" s="149"/>
      <c r="H120" s="149"/>
    </row>
    <row r="121" spans="2:8" x14ac:dyDescent="0.3">
      <c r="B121" s="586"/>
      <c r="C121" s="517"/>
      <c r="D121" s="599"/>
      <c r="E121" s="149"/>
      <c r="F121" s="149"/>
      <c r="G121" s="149"/>
      <c r="H121" s="149"/>
    </row>
    <row r="122" spans="2:8" x14ac:dyDescent="0.3">
      <c r="B122" s="45"/>
      <c r="C122" s="586"/>
      <c r="D122" s="586"/>
      <c r="E122" s="149"/>
      <c r="F122" s="149"/>
      <c r="G122" s="149"/>
      <c r="H122" s="149"/>
    </row>
    <row r="123" spans="2:8" x14ac:dyDescent="0.3">
      <c r="B123" s="45"/>
      <c r="C123" s="586"/>
      <c r="D123" s="586"/>
      <c r="E123" s="149"/>
      <c r="F123" s="149"/>
      <c r="G123" s="149"/>
      <c r="H123" s="149"/>
    </row>
    <row r="124" spans="2:8" x14ac:dyDescent="0.3">
      <c r="B124" s="45"/>
      <c r="C124" s="586"/>
      <c r="D124" s="586"/>
      <c r="E124" s="149"/>
      <c r="F124" s="149"/>
      <c r="G124" s="149"/>
      <c r="H124" s="149"/>
    </row>
    <row r="125" spans="2:8" x14ac:dyDescent="0.3">
      <c r="B125" s="586"/>
      <c r="C125" s="517"/>
      <c r="D125" s="330"/>
      <c r="E125" s="149"/>
      <c r="F125" s="149"/>
      <c r="G125" s="149"/>
      <c r="H125" s="149"/>
    </row>
    <row r="126" spans="2:8" x14ac:dyDescent="0.3">
      <c r="B126" s="45"/>
      <c r="C126" s="586"/>
      <c r="D126" s="600"/>
      <c r="E126" s="149"/>
      <c r="F126" s="149"/>
      <c r="G126" s="149"/>
      <c r="H126" s="149"/>
    </row>
    <row r="127" spans="2:8" x14ac:dyDescent="0.3">
      <c r="B127" s="586"/>
      <c r="C127" s="517"/>
      <c r="D127" s="600"/>
      <c r="E127" s="149"/>
      <c r="F127" s="149"/>
      <c r="G127" s="149"/>
      <c r="H127" s="149"/>
    </row>
    <row r="128" spans="2:8" x14ac:dyDescent="0.3">
      <c r="B128" s="586"/>
      <c r="C128" s="517"/>
      <c r="D128" s="600"/>
      <c r="E128" s="149"/>
      <c r="F128" s="586"/>
      <c r="G128" s="149"/>
      <c r="H128" s="149"/>
    </row>
    <row r="129" spans="2:8" x14ac:dyDescent="0.3">
      <c r="B129" s="586"/>
      <c r="C129" s="517"/>
      <c r="D129" s="600"/>
      <c r="E129" s="149"/>
      <c r="F129" s="149"/>
      <c r="G129" s="149"/>
      <c r="H129" s="149"/>
    </row>
    <row r="130" spans="2:8" x14ac:dyDescent="0.3">
      <c r="B130" s="586"/>
      <c r="C130" s="517"/>
      <c r="D130" s="600"/>
      <c r="E130" s="149"/>
      <c r="F130" s="149"/>
      <c r="G130" s="149"/>
      <c r="H130" s="149"/>
    </row>
    <row r="131" spans="2:8" x14ac:dyDescent="0.3">
      <c r="B131" s="586"/>
      <c r="C131" s="517"/>
      <c r="D131" s="600"/>
      <c r="E131" s="149"/>
      <c r="F131" s="149"/>
      <c r="G131" s="149"/>
      <c r="H131" s="149"/>
    </row>
    <row r="132" spans="2:8" x14ac:dyDescent="0.3">
      <c r="B132" s="630"/>
      <c r="C132" s="517"/>
      <c r="D132" s="600"/>
      <c r="E132" s="149"/>
      <c r="F132" s="149"/>
      <c r="G132" s="149"/>
      <c r="H132" s="149"/>
    </row>
    <row r="133" spans="2:8" x14ac:dyDescent="0.3">
      <c r="B133" s="630"/>
      <c r="C133" s="517"/>
      <c r="D133" s="600"/>
      <c r="E133" s="149"/>
      <c r="F133" s="630"/>
      <c r="G133" s="149"/>
      <c r="H133" s="149"/>
    </row>
    <row r="134" spans="2:8" x14ac:dyDescent="0.3">
      <c r="B134" s="630"/>
      <c r="C134" s="517"/>
      <c r="D134" s="330"/>
      <c r="E134" s="149"/>
      <c r="F134" s="149"/>
      <c r="G134" s="149"/>
    </row>
    <row r="135" spans="2:8" x14ac:dyDescent="0.3">
      <c r="B135" s="630"/>
      <c r="C135" s="517"/>
      <c r="D135" s="330"/>
      <c r="E135" s="149"/>
      <c r="F135" s="149"/>
      <c r="G135" s="149"/>
    </row>
    <row r="136" spans="2:8" x14ac:dyDescent="0.3">
      <c r="B136" s="630"/>
      <c r="C136" s="630"/>
      <c r="D136" s="330"/>
      <c r="E136" s="149"/>
      <c r="F136" s="630"/>
      <c r="G136" s="149"/>
    </row>
    <row r="137" spans="2:8" x14ac:dyDescent="0.3">
      <c r="B137" s="630"/>
      <c r="C137" s="630"/>
      <c r="D137" s="330"/>
      <c r="E137" s="149"/>
      <c r="F137" s="630"/>
      <c r="G137" s="149"/>
    </row>
    <row r="138" spans="2:8" x14ac:dyDescent="0.3">
      <c r="B138" s="630"/>
      <c r="C138" s="517"/>
      <c r="D138" s="330"/>
      <c r="E138" s="149"/>
      <c r="F138" s="602"/>
      <c r="G138" s="149"/>
    </row>
    <row r="139" spans="2:8" x14ac:dyDescent="0.3">
      <c r="B139" s="630"/>
      <c r="C139" s="517"/>
      <c r="D139" s="330"/>
      <c r="E139" s="149"/>
      <c r="F139" s="602"/>
      <c r="G139" s="149"/>
    </row>
    <row r="140" spans="2:8" x14ac:dyDescent="0.3">
      <c r="B140" s="630"/>
      <c r="C140" s="517"/>
      <c r="D140" s="330"/>
      <c r="E140" s="149"/>
      <c r="F140" s="602"/>
      <c r="G140" s="149"/>
    </row>
    <row r="141" spans="2:8" x14ac:dyDescent="0.3">
      <c r="B141" s="630"/>
      <c r="C141" s="517"/>
      <c r="D141" s="330"/>
      <c r="E141" s="149"/>
      <c r="F141" s="602"/>
      <c r="G141" s="149"/>
    </row>
    <row r="142" spans="2:8" x14ac:dyDescent="0.3">
      <c r="B142" s="630"/>
      <c r="C142" s="517"/>
      <c r="D142" s="330"/>
      <c r="E142" s="149"/>
      <c r="F142" s="602"/>
      <c r="G142" s="149"/>
    </row>
    <row r="143" spans="2:8" x14ac:dyDescent="0.3">
      <c r="B143" s="630"/>
      <c r="C143" s="517"/>
      <c r="D143" s="330"/>
      <c r="E143" s="149"/>
      <c r="F143" s="602"/>
      <c r="G143" s="149"/>
    </row>
    <row r="144" spans="2:8" x14ac:dyDescent="0.3">
      <c r="B144" s="630"/>
      <c r="C144" s="517"/>
      <c r="D144" s="330"/>
      <c r="E144" s="149"/>
      <c r="F144" s="149"/>
      <c r="G144" s="149"/>
    </row>
    <row r="145" spans="2:9" x14ac:dyDescent="0.3">
      <c r="B145" s="630"/>
      <c r="C145" s="517"/>
      <c r="D145" s="330"/>
      <c r="E145" s="149"/>
      <c r="F145" s="149"/>
      <c r="G145" s="149"/>
    </row>
    <row r="146" spans="2:9" x14ac:dyDescent="0.3">
      <c r="B146" s="45"/>
      <c r="C146" s="517"/>
      <c r="D146" s="599"/>
      <c r="E146" s="602"/>
      <c r="F146" s="602"/>
      <c r="G146" s="602"/>
      <c r="H146" s="676"/>
      <c r="I146" s="676"/>
    </row>
    <row r="147" spans="2:9" x14ac:dyDescent="0.3">
      <c r="B147" s="45"/>
      <c r="C147" s="517"/>
      <c r="D147" s="599"/>
      <c r="E147" s="602"/>
      <c r="F147" s="602"/>
      <c r="G147" s="602"/>
      <c r="H147" s="676"/>
      <c r="I147" s="676"/>
    </row>
    <row r="148" spans="2:9" x14ac:dyDescent="0.3">
      <c r="B148" s="45"/>
      <c r="C148" s="517"/>
      <c r="D148" s="599"/>
      <c r="E148" s="602"/>
      <c r="F148" s="602"/>
      <c r="G148" s="602"/>
      <c r="H148" s="676"/>
      <c r="I148" s="676"/>
    </row>
    <row r="149" spans="2:9" x14ac:dyDescent="0.3">
      <c r="B149" s="45"/>
      <c r="C149" s="517"/>
      <c r="D149" s="599"/>
      <c r="E149" s="602"/>
      <c r="F149" s="602"/>
      <c r="G149" s="602"/>
      <c r="H149" s="676"/>
      <c r="I149" s="676"/>
    </row>
    <row r="150" spans="2:9" x14ac:dyDescent="0.3">
      <c r="B150" s="45"/>
      <c r="C150" s="517"/>
      <c r="D150" s="599"/>
      <c r="E150" s="602"/>
      <c r="F150" s="602"/>
      <c r="G150" s="602"/>
      <c r="H150" s="676"/>
      <c r="I150" s="676"/>
    </row>
    <row r="151" spans="2:9" x14ac:dyDescent="0.3">
      <c r="B151" s="45"/>
      <c r="C151" s="517"/>
      <c r="D151" s="599"/>
      <c r="E151" s="602"/>
      <c r="F151" s="602"/>
      <c r="G151" s="602"/>
      <c r="H151" s="676"/>
      <c r="I151" s="676"/>
    </row>
    <row r="152" spans="2:9" x14ac:dyDescent="0.3">
      <c r="B152" s="45"/>
      <c r="C152" s="517"/>
      <c r="D152" s="599"/>
      <c r="E152" s="602"/>
      <c r="F152" s="602"/>
      <c r="G152" s="602"/>
      <c r="H152" s="676"/>
      <c r="I152" s="676"/>
    </row>
    <row r="153" spans="2:9" x14ac:dyDescent="0.3">
      <c r="B153" s="45"/>
      <c r="C153" s="517"/>
      <c r="D153" s="599"/>
      <c r="E153" s="602"/>
      <c r="F153" s="602"/>
      <c r="G153" s="602"/>
      <c r="H153" s="676"/>
      <c r="I153" s="676"/>
    </row>
    <row r="154" spans="2:9" x14ac:dyDescent="0.3">
      <c r="B154" s="45"/>
      <c r="C154" s="45"/>
      <c r="D154" s="599"/>
      <c r="E154" s="602"/>
      <c r="F154" s="45"/>
      <c r="G154" s="602"/>
      <c r="H154" s="676"/>
      <c r="I154" s="676"/>
    </row>
    <row r="155" spans="2:9" x14ac:dyDescent="0.3">
      <c r="B155" s="45"/>
      <c r="C155" s="517"/>
      <c r="D155" s="599"/>
      <c r="E155" s="602"/>
      <c r="F155" s="602"/>
      <c r="G155" s="602"/>
      <c r="H155" s="676"/>
      <c r="I155" s="676"/>
    </row>
    <row r="156" spans="2:9" x14ac:dyDescent="0.3">
      <c r="B156" s="45"/>
      <c r="C156" s="517"/>
      <c r="D156" s="599"/>
      <c r="E156" s="602"/>
      <c r="F156" s="602"/>
      <c r="G156" s="602"/>
      <c r="H156" s="676"/>
      <c r="I156" s="676"/>
    </row>
    <row r="157" spans="2:9" x14ac:dyDescent="0.3">
      <c r="B157" s="45"/>
      <c r="C157" s="517"/>
      <c r="D157" s="599"/>
      <c r="E157" s="602"/>
      <c r="F157" s="602"/>
      <c r="G157" s="602"/>
      <c r="H157" s="676"/>
      <c r="I157" s="676"/>
    </row>
    <row r="158" spans="2:9" x14ac:dyDescent="0.3">
      <c r="B158" s="45"/>
      <c r="C158" s="517"/>
      <c r="D158" s="599"/>
      <c r="E158" s="602"/>
      <c r="F158" s="602"/>
      <c r="G158" s="602"/>
      <c r="H158" s="676"/>
      <c r="I158" s="676"/>
    </row>
    <row r="159" spans="2:9" x14ac:dyDescent="0.3">
      <c r="B159" s="45"/>
      <c r="C159" s="517"/>
      <c r="D159" s="599"/>
      <c r="E159" s="602"/>
      <c r="F159" s="602"/>
      <c r="G159" s="602"/>
      <c r="H159" s="676"/>
      <c r="I159" s="676"/>
    </row>
    <row r="160" spans="2:9" x14ac:dyDescent="0.3">
      <c r="B160" s="45"/>
      <c r="C160" s="517"/>
      <c r="D160" s="599"/>
      <c r="E160" s="602"/>
      <c r="F160" s="602"/>
      <c r="G160" s="602"/>
      <c r="H160" s="676"/>
      <c r="I160" s="676"/>
    </row>
    <row r="161" spans="2:9" x14ac:dyDescent="0.3">
      <c r="B161" s="45"/>
      <c r="C161" s="517"/>
      <c r="D161" s="599"/>
      <c r="E161" s="602"/>
      <c r="F161" s="602"/>
      <c r="G161" s="602"/>
      <c r="H161" s="676"/>
      <c r="I161" s="676"/>
    </row>
    <row r="162" spans="2:9" x14ac:dyDescent="0.3">
      <c r="B162" s="45"/>
      <c r="C162" s="517"/>
      <c r="D162" s="599"/>
      <c r="E162" s="602"/>
      <c r="F162" s="602"/>
      <c r="G162" s="602"/>
      <c r="H162" s="676"/>
      <c r="I162" s="676"/>
    </row>
    <row r="163" spans="2:9" x14ac:dyDescent="0.3">
      <c r="B163" s="45"/>
      <c r="C163" s="517"/>
      <c r="D163" s="599"/>
      <c r="E163" s="602"/>
      <c r="F163" s="602"/>
      <c r="G163" s="602"/>
      <c r="H163" s="676"/>
      <c r="I163" s="676"/>
    </row>
    <row r="164" spans="2:9" x14ac:dyDescent="0.3">
      <c r="B164" s="45"/>
      <c r="C164" s="517"/>
      <c r="D164" s="599"/>
      <c r="E164" s="602"/>
      <c r="F164" s="602"/>
      <c r="G164" s="602"/>
      <c r="H164" s="676"/>
      <c r="I164" s="676"/>
    </row>
    <row r="165" spans="2:9" x14ac:dyDescent="0.3">
      <c r="B165" s="45"/>
      <c r="C165" s="517"/>
      <c r="D165" s="599"/>
      <c r="E165" s="602"/>
      <c r="F165" s="602"/>
      <c r="G165" s="602"/>
      <c r="H165" s="676"/>
      <c r="I165" s="676"/>
    </row>
    <row r="166" spans="2:9" x14ac:dyDescent="0.3">
      <c r="B166" s="45"/>
      <c r="C166" s="517"/>
      <c r="D166" s="599"/>
      <c r="E166" s="602"/>
      <c r="F166" s="602"/>
      <c r="G166" s="602"/>
      <c r="H166" s="676"/>
      <c r="I166" s="676"/>
    </row>
    <row r="167" spans="2:9" x14ac:dyDescent="0.3">
      <c r="B167" s="45"/>
      <c r="C167" s="517"/>
      <c r="D167" s="599"/>
      <c r="E167" s="602"/>
      <c r="F167" s="602"/>
      <c r="G167" s="602"/>
      <c r="H167" s="676"/>
      <c r="I167" s="676"/>
    </row>
    <row r="168" spans="2:9" x14ac:dyDescent="0.3">
      <c r="B168" s="45"/>
      <c r="C168" s="45"/>
      <c r="D168" s="599"/>
      <c r="E168" s="602"/>
      <c r="F168" s="45"/>
      <c r="G168" s="602"/>
      <c r="H168" s="676"/>
      <c r="I168" s="676"/>
    </row>
    <row r="169" spans="2:9" x14ac:dyDescent="0.3">
      <c r="B169" s="45"/>
      <c r="C169" s="517"/>
      <c r="D169" s="599"/>
      <c r="E169" s="602"/>
      <c r="F169" s="602"/>
      <c r="G169" s="602"/>
      <c r="H169" s="676"/>
      <c r="I169" s="676"/>
    </row>
    <row r="170" spans="2:9" x14ac:dyDescent="0.3">
      <c r="B170" s="45"/>
      <c r="C170" s="517"/>
      <c r="D170" s="599"/>
      <c r="E170" s="602"/>
      <c r="F170" s="602"/>
      <c r="G170" s="602"/>
      <c r="H170" s="676"/>
      <c r="I170" s="676"/>
    </row>
    <row r="171" spans="2:9" x14ac:dyDescent="0.3">
      <c r="B171" s="45"/>
      <c r="C171" s="517"/>
      <c r="D171" s="599"/>
      <c r="E171" s="602"/>
      <c r="F171" s="602"/>
      <c r="G171" s="602"/>
      <c r="H171" s="676"/>
      <c r="I171" s="676"/>
    </row>
    <row r="172" spans="2:9" x14ac:dyDescent="0.3">
      <c r="B172" s="45"/>
      <c r="C172" s="517"/>
      <c r="D172" s="599"/>
      <c r="E172" s="602"/>
      <c r="F172" s="602"/>
      <c r="G172" s="602"/>
      <c r="H172" s="676"/>
      <c r="I172" s="676"/>
    </row>
    <row r="173" spans="2:9" x14ac:dyDescent="0.3">
      <c r="B173" s="45"/>
      <c r="C173" s="45"/>
      <c r="D173" s="599"/>
      <c r="E173" s="602"/>
      <c r="F173" s="45"/>
      <c r="G173" s="602"/>
      <c r="H173" s="676"/>
      <c r="I173" s="676"/>
    </row>
    <row r="174" spans="2:9" x14ac:dyDescent="0.3">
      <c r="B174" s="45"/>
      <c r="C174" s="45"/>
      <c r="D174" s="599"/>
      <c r="E174" s="602"/>
      <c r="F174" s="602"/>
      <c r="G174" s="602"/>
      <c r="H174" s="676"/>
      <c r="I174" s="676"/>
    </row>
    <row r="175" spans="2:9" x14ac:dyDescent="0.3">
      <c r="B175" s="45"/>
      <c r="C175" s="45"/>
      <c r="D175" s="599"/>
      <c r="E175" s="602"/>
      <c r="F175" s="602"/>
      <c r="G175" s="602"/>
      <c r="H175" s="676"/>
      <c r="I175" s="676"/>
    </row>
    <row r="176" spans="2:9" x14ac:dyDescent="0.3">
      <c r="B176" s="45"/>
      <c r="C176" s="45"/>
      <c r="D176" s="599"/>
      <c r="E176" s="602"/>
      <c r="F176" s="602"/>
      <c r="G176" s="602"/>
      <c r="H176" s="676"/>
      <c r="I176" s="676"/>
    </row>
    <row r="177" spans="2:9" x14ac:dyDescent="0.3">
      <c r="B177" s="45"/>
      <c r="C177" s="45"/>
      <c r="D177" s="599"/>
      <c r="E177" s="602"/>
      <c r="F177" s="602"/>
      <c r="G177" s="602"/>
      <c r="H177" s="676"/>
      <c r="I177" s="676"/>
    </row>
    <row r="178" spans="2:9" x14ac:dyDescent="0.3">
      <c r="B178" s="45"/>
      <c r="C178" s="45"/>
      <c r="D178" s="599"/>
      <c r="E178" s="602"/>
      <c r="F178" s="602"/>
      <c r="G178" s="602"/>
      <c r="H178" s="676"/>
      <c r="I178" s="676"/>
    </row>
    <row r="179" spans="2:9" x14ac:dyDescent="0.3">
      <c r="B179" s="45"/>
      <c r="C179" s="45"/>
      <c r="D179" s="599"/>
      <c r="E179" s="602"/>
      <c r="F179" s="602"/>
      <c r="G179" s="602"/>
      <c r="H179" s="676"/>
      <c r="I179" s="676"/>
    </row>
    <row r="180" spans="2:9" x14ac:dyDescent="0.3">
      <c r="B180" s="45"/>
      <c r="C180" s="45"/>
      <c r="D180" s="599"/>
      <c r="E180" s="602"/>
      <c r="F180" s="602"/>
      <c r="G180" s="602"/>
      <c r="H180" s="676"/>
      <c r="I180" s="676"/>
    </row>
    <row r="181" spans="2:9" x14ac:dyDescent="0.3">
      <c r="B181" s="45"/>
      <c r="C181" s="45"/>
      <c r="D181" s="599"/>
      <c r="E181" s="602"/>
      <c r="F181" s="602"/>
      <c r="G181" s="602"/>
      <c r="H181" s="676"/>
      <c r="I181" s="676"/>
    </row>
    <row r="182" spans="2:9" x14ac:dyDescent="0.3">
      <c r="B182" s="45"/>
      <c r="C182" s="45"/>
      <c r="D182" s="599"/>
      <c r="E182" s="602"/>
      <c r="F182" s="602"/>
      <c r="G182" s="602"/>
      <c r="H182" s="676"/>
      <c r="I182" s="676"/>
    </row>
    <row r="183" spans="2:9" x14ac:dyDescent="0.3">
      <c r="B183" s="45"/>
      <c r="C183" s="45"/>
      <c r="D183" s="599"/>
      <c r="E183" s="602"/>
      <c r="F183" s="602"/>
      <c r="G183" s="602"/>
      <c r="H183" s="676"/>
      <c r="I183" s="676"/>
    </row>
    <row r="184" spans="2:9" x14ac:dyDescent="0.3">
      <c r="B184" s="45"/>
      <c r="C184" s="45"/>
      <c r="D184" s="599"/>
      <c r="E184" s="602"/>
      <c r="F184" s="45"/>
      <c r="G184" s="602"/>
      <c r="H184" s="676"/>
      <c r="I184" s="676"/>
    </row>
    <row r="185" spans="2:9" x14ac:dyDescent="0.3">
      <c r="B185" s="45"/>
      <c r="C185" s="45"/>
      <c r="D185" s="599"/>
      <c r="E185" s="602"/>
      <c r="F185" s="602"/>
      <c r="G185" s="602"/>
      <c r="H185" s="676"/>
      <c r="I185" s="676"/>
    </row>
    <row r="186" spans="2:9" x14ac:dyDescent="0.3">
      <c r="B186" s="45"/>
      <c r="C186" s="45"/>
      <c r="D186" s="599"/>
      <c r="E186" s="602"/>
      <c r="F186" s="602"/>
      <c r="G186" s="602"/>
      <c r="H186" s="676"/>
      <c r="I186" s="676"/>
    </row>
    <row r="187" spans="2:9" x14ac:dyDescent="0.3">
      <c r="B187" s="45"/>
      <c r="C187" s="45"/>
      <c r="D187" s="599"/>
      <c r="E187" s="602"/>
      <c r="F187" s="602"/>
      <c r="G187" s="602"/>
      <c r="H187" s="676"/>
      <c r="I187" s="676"/>
    </row>
    <row r="188" spans="2:9" x14ac:dyDescent="0.3">
      <c r="B188" s="45"/>
      <c r="C188" s="45"/>
      <c r="D188" s="599"/>
      <c r="E188" s="602"/>
      <c r="F188" s="602"/>
      <c r="G188" s="602"/>
      <c r="H188" s="676"/>
      <c r="I188" s="676"/>
    </row>
    <row r="189" spans="2:9" x14ac:dyDescent="0.3">
      <c r="B189" s="45"/>
      <c r="C189" s="45"/>
      <c r="D189" s="599"/>
      <c r="E189" s="602"/>
      <c r="F189" s="602"/>
      <c r="G189" s="602"/>
      <c r="H189" s="676"/>
      <c r="I189" s="676"/>
    </row>
    <row r="190" spans="2:9" x14ac:dyDescent="0.3">
      <c r="B190" s="45"/>
      <c r="C190" s="45"/>
      <c r="D190" s="599"/>
      <c r="E190" s="602"/>
      <c r="F190" s="602"/>
      <c r="G190" s="602"/>
      <c r="H190" s="676"/>
      <c r="I190" s="676"/>
    </row>
    <row r="191" spans="2:9" x14ac:dyDescent="0.3">
      <c r="B191" s="45"/>
      <c r="C191" s="45"/>
      <c r="D191" s="599"/>
      <c r="E191" s="602"/>
      <c r="F191" s="602"/>
      <c r="G191" s="602"/>
      <c r="H191" s="676"/>
      <c r="I191" s="676"/>
    </row>
    <row r="192" spans="2:9" x14ac:dyDescent="0.3">
      <c r="B192" s="45"/>
      <c r="C192" s="45"/>
      <c r="D192" s="599"/>
      <c r="E192" s="602"/>
      <c r="F192" s="602"/>
      <c r="G192" s="602"/>
      <c r="H192" s="676"/>
      <c r="I192" s="676"/>
    </row>
    <row r="193" spans="2:9" x14ac:dyDescent="0.3">
      <c r="B193" s="45"/>
      <c r="C193" s="45"/>
      <c r="D193" s="599"/>
      <c r="E193" s="602"/>
      <c r="F193" s="602"/>
      <c r="G193" s="602"/>
      <c r="H193" s="676"/>
      <c r="I193" s="676"/>
    </row>
    <row r="194" spans="2:9" x14ac:dyDescent="0.3">
      <c r="B194" s="45"/>
      <c r="C194" s="45"/>
      <c r="D194" s="599"/>
      <c r="E194" s="602"/>
      <c r="F194" s="602"/>
      <c r="G194" s="602"/>
      <c r="H194" s="676"/>
      <c r="I194" s="676"/>
    </row>
    <row r="195" spans="2:9" x14ac:dyDescent="0.3">
      <c r="B195" s="505"/>
      <c r="C195" s="505"/>
      <c r="D195" s="677"/>
      <c r="E195" s="676"/>
      <c r="F195" s="505"/>
      <c r="G195" s="676"/>
      <c r="H195" s="676"/>
      <c r="I195" s="676"/>
    </row>
    <row r="196" spans="2:9" x14ac:dyDescent="0.3">
      <c r="B196" s="505"/>
      <c r="C196" s="505"/>
      <c r="D196" s="677"/>
      <c r="E196" s="676"/>
      <c r="F196" s="505"/>
      <c r="G196" s="676"/>
      <c r="H196" s="676"/>
      <c r="I196" s="676"/>
    </row>
    <row r="197" spans="2:9" x14ac:dyDescent="0.3">
      <c r="B197" s="505"/>
      <c r="C197" s="505"/>
      <c r="D197" s="677"/>
      <c r="E197" s="676"/>
      <c r="F197" s="505"/>
      <c r="G197" s="676"/>
      <c r="H197" s="676"/>
      <c r="I197" s="676"/>
    </row>
    <row r="198" spans="2:9" x14ac:dyDescent="0.3">
      <c r="B198" s="505"/>
      <c r="C198" s="505"/>
      <c r="D198" s="677"/>
      <c r="E198" s="676"/>
      <c r="F198" s="505"/>
      <c r="G198" s="676"/>
      <c r="H198" s="676"/>
      <c r="I198" s="676"/>
    </row>
    <row r="199" spans="2:9" x14ac:dyDescent="0.3">
      <c r="B199" s="505"/>
      <c r="C199" s="505"/>
      <c r="D199" s="677"/>
      <c r="E199" s="676"/>
      <c r="F199" s="505"/>
      <c r="G199" s="676"/>
      <c r="H199" s="676"/>
      <c r="I199" s="676"/>
    </row>
    <row r="200" spans="2:9" x14ac:dyDescent="0.3">
      <c r="B200" s="505"/>
      <c r="C200" s="505"/>
      <c r="D200" s="677"/>
      <c r="E200" s="676"/>
      <c r="F200" s="505"/>
      <c r="G200" s="676"/>
      <c r="H200" s="676"/>
      <c r="I200" s="676"/>
    </row>
    <row r="201" spans="2:9" x14ac:dyDescent="0.3">
      <c r="B201" s="505"/>
      <c r="C201" s="505"/>
      <c r="D201" s="677"/>
      <c r="E201" s="676"/>
      <c r="F201" s="505"/>
      <c r="G201" s="676"/>
      <c r="H201" s="676"/>
      <c r="I201" s="676"/>
    </row>
    <row r="202" spans="2:9" x14ac:dyDescent="0.3">
      <c r="B202" s="505"/>
      <c r="C202" s="505"/>
      <c r="D202" s="677"/>
      <c r="E202" s="676"/>
      <c r="F202" s="505"/>
      <c r="G202" s="676"/>
      <c r="H202" s="676"/>
      <c r="I202" s="676"/>
    </row>
  </sheetData>
  <sortState xmlns:xlrd2="http://schemas.microsoft.com/office/spreadsheetml/2017/richdata2" ref="B3:K91">
    <sortCondition ref="I3:I9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AC323"/>
  <sheetViews>
    <sheetView zoomScaleNormal="100" workbookViewId="0">
      <selection activeCell="C112" sqref="C1:AA1048576"/>
    </sheetView>
  </sheetViews>
  <sheetFormatPr defaultRowHeight="14.4" x14ac:dyDescent="0.3"/>
  <cols>
    <col min="1" max="1" width="2.109375" customWidth="1"/>
    <col min="2" max="2" width="28.77734375" customWidth="1"/>
    <col min="3" max="5" width="5.77734375" customWidth="1"/>
    <col min="6" max="7" width="10.77734375" style="2" customWidth="1"/>
    <col min="8" max="8" width="0.88671875" customWidth="1"/>
    <col min="9" max="9" width="5.77734375" customWidth="1"/>
    <col min="10" max="11" width="10.77734375" style="2" customWidth="1"/>
    <col min="12" max="12" width="0.88671875" customWidth="1"/>
    <col min="13" max="13" width="5.77734375" customWidth="1"/>
    <col min="14" max="15" width="10.77734375" style="2" customWidth="1"/>
    <col min="16" max="16" width="1.33203125" customWidth="1"/>
    <col min="17" max="17" width="5.77734375" customWidth="1"/>
    <col min="18" max="18" width="10.77734375" customWidth="1"/>
    <col min="19" max="19" width="10.77734375" style="2" customWidth="1"/>
    <col min="20" max="20" width="1.33203125" style="2" customWidth="1"/>
    <col min="21" max="21" width="5.77734375" customWidth="1"/>
    <col min="22" max="22" width="10.77734375" customWidth="1"/>
    <col min="23" max="23" width="10.77734375" style="2" customWidth="1"/>
    <col min="24" max="24" width="1.21875" style="2" customWidth="1"/>
    <col min="25" max="25" width="12.44140625" style="2" customWidth="1"/>
    <col min="26" max="26" width="10.77734375" style="218" customWidth="1"/>
    <col min="27" max="27" width="10" style="53" customWidth="1"/>
    <col min="28" max="28" width="18" style="53" customWidth="1"/>
    <col min="29" max="29" width="18" customWidth="1"/>
  </cols>
  <sheetData>
    <row r="2" spans="2:28" ht="22.2" customHeight="1" thickBot="1" x14ac:dyDescent="0.35">
      <c r="B2" s="46" t="s">
        <v>275</v>
      </c>
      <c r="C2" s="46"/>
      <c r="D2" s="46"/>
      <c r="E2" s="46"/>
      <c r="F2" s="46"/>
      <c r="G2" s="46"/>
      <c r="H2" s="47"/>
      <c r="I2" s="47"/>
      <c r="J2" s="48"/>
      <c r="K2" s="48"/>
      <c r="L2" s="47"/>
      <c r="M2" s="47"/>
      <c r="N2" s="48"/>
    </row>
    <row r="3" spans="2:28" ht="30" customHeight="1" thickBot="1" x14ac:dyDescent="0.45">
      <c r="B3" s="73" t="s">
        <v>3</v>
      </c>
      <c r="C3" s="74"/>
      <c r="D3" s="74"/>
      <c r="E3" s="74"/>
      <c r="F3" s="75"/>
      <c r="G3" s="75"/>
      <c r="H3" s="74"/>
      <c r="I3" s="74"/>
      <c r="J3" s="75"/>
      <c r="K3" s="75"/>
      <c r="L3" s="74"/>
      <c r="M3" s="74"/>
      <c r="N3" s="75"/>
      <c r="O3" s="75"/>
      <c r="P3" s="74"/>
      <c r="Q3" s="74"/>
      <c r="R3" s="74"/>
      <c r="S3" s="75"/>
      <c r="T3" s="75"/>
      <c r="U3" s="74"/>
      <c r="V3" s="74"/>
      <c r="W3" s="75"/>
      <c r="X3" s="75"/>
      <c r="Y3" s="75"/>
      <c r="Z3" s="219"/>
      <c r="AA3" s="479"/>
      <c r="AB3" s="76"/>
    </row>
    <row r="4" spans="2:28" x14ac:dyDescent="0.3">
      <c r="B4" s="681" t="s">
        <v>28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3"/>
    </row>
    <row r="5" spans="2:28" ht="15" thickBot="1" x14ac:dyDescent="0.35">
      <c r="B5" s="684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6"/>
    </row>
    <row r="6" spans="2:28" ht="15" thickBot="1" x14ac:dyDescent="0.35">
      <c r="B6" s="63" t="s">
        <v>12</v>
      </c>
      <c r="C6" s="64"/>
      <c r="D6" s="64"/>
      <c r="E6" s="64"/>
      <c r="F6" s="65"/>
      <c r="G6" s="66"/>
      <c r="H6" s="67"/>
      <c r="I6" s="71" t="s">
        <v>14</v>
      </c>
      <c r="J6" s="72">
        <v>85</v>
      </c>
      <c r="K6" s="72"/>
      <c r="L6" s="68"/>
      <c r="M6" s="77" t="s">
        <v>13</v>
      </c>
      <c r="N6" s="78">
        <v>83.2</v>
      </c>
      <c r="O6" s="79"/>
      <c r="P6" s="69"/>
      <c r="Q6" s="64"/>
      <c r="R6" s="64"/>
      <c r="S6" s="65"/>
      <c r="T6" s="70"/>
      <c r="U6" s="64"/>
      <c r="V6" s="64"/>
      <c r="W6" s="65"/>
      <c r="X6" s="155"/>
      <c r="Y6" s="155"/>
      <c r="Z6" s="220"/>
      <c r="AA6" s="480"/>
      <c r="AB6" s="76"/>
    </row>
    <row r="7" spans="2:28" ht="30.6" thickBot="1" x14ac:dyDescent="0.45">
      <c r="B7" s="43" t="s">
        <v>46</v>
      </c>
      <c r="C7" s="86"/>
      <c r="D7" s="8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8"/>
      <c r="V7" s="679"/>
      <c r="W7" s="680"/>
      <c r="X7" s="55"/>
      <c r="Y7" s="135" t="s">
        <v>264</v>
      </c>
      <c r="Z7" s="236" t="s">
        <v>45</v>
      </c>
      <c r="AA7" s="457" t="s">
        <v>289</v>
      </c>
      <c r="AB7" s="49" t="s">
        <v>31</v>
      </c>
    </row>
    <row r="8" spans="2:28" ht="15" thickBot="1" x14ac:dyDescent="0.35">
      <c r="B8" s="90" t="s">
        <v>0</v>
      </c>
      <c r="C8" s="91" t="s">
        <v>1</v>
      </c>
      <c r="D8" s="24" t="s">
        <v>2</v>
      </c>
      <c r="E8" s="91"/>
      <c r="F8" s="92" t="s">
        <v>10</v>
      </c>
      <c r="G8" s="36" t="s">
        <v>8</v>
      </c>
      <c r="H8" s="23"/>
      <c r="I8" s="93"/>
      <c r="J8" s="92" t="s">
        <v>10</v>
      </c>
      <c r="K8" s="36" t="s">
        <v>8</v>
      </c>
      <c r="L8" s="23"/>
      <c r="M8" s="94"/>
      <c r="N8" s="36" t="s">
        <v>10</v>
      </c>
      <c r="O8" s="100" t="s">
        <v>8</v>
      </c>
      <c r="P8" s="23"/>
      <c r="Q8" s="93"/>
      <c r="R8" s="95" t="s">
        <v>10</v>
      </c>
      <c r="S8" s="36" t="s">
        <v>6</v>
      </c>
      <c r="T8" s="96"/>
      <c r="U8" s="93"/>
      <c r="V8" s="95" t="s">
        <v>10</v>
      </c>
      <c r="W8" s="154" t="s">
        <v>6</v>
      </c>
      <c r="X8" s="21"/>
      <c r="Y8" s="36"/>
      <c r="Z8" s="236"/>
      <c r="AA8" s="456"/>
      <c r="AB8" s="55"/>
    </row>
    <row r="9" spans="2:28" x14ac:dyDescent="0.3">
      <c r="B9" s="7" t="s">
        <v>85</v>
      </c>
      <c r="C9" s="441" t="s">
        <v>15</v>
      </c>
      <c r="D9" s="45"/>
      <c r="E9" s="441" t="s">
        <v>4</v>
      </c>
      <c r="F9" s="442">
        <v>37.51</v>
      </c>
      <c r="G9" s="358">
        <f>LARGE(F10:F11,1)+F9</f>
        <v>82.41</v>
      </c>
      <c r="H9" s="511"/>
      <c r="I9" s="512" t="s">
        <v>4</v>
      </c>
      <c r="J9" s="442">
        <v>0</v>
      </c>
      <c r="K9" s="358">
        <v>0</v>
      </c>
      <c r="L9" s="511"/>
      <c r="M9" s="512" t="s">
        <v>4</v>
      </c>
      <c r="N9" s="442">
        <v>37.369999999999997</v>
      </c>
      <c r="O9" s="358">
        <f>LARGE(N10:N11,1)+N9</f>
        <v>83.169999999999987</v>
      </c>
      <c r="P9" s="458" t="e">
        <f>LARGE(O10:O11,1)+O9</f>
        <v>#NUM!</v>
      </c>
      <c r="Q9" s="512" t="s">
        <v>4</v>
      </c>
      <c r="R9" s="442">
        <v>38.25</v>
      </c>
      <c r="S9" s="358">
        <f>LARGE(R10:R11,1)+R9</f>
        <v>82.88</v>
      </c>
      <c r="T9" s="458" t="e">
        <f>LARGE(S10:S11,1)+S9</f>
        <v>#NUM!</v>
      </c>
      <c r="U9" s="441" t="s">
        <v>4</v>
      </c>
      <c r="V9" s="442">
        <v>0</v>
      </c>
      <c r="W9" s="358">
        <f ca="1">LARGE(W10:W11,1)+W9</f>
        <v>0</v>
      </c>
      <c r="X9" s="434"/>
      <c r="Y9" s="440">
        <f>83.17+82.88</f>
        <v>166.05</v>
      </c>
      <c r="Z9" s="237">
        <f>RANK(Y9,$Y$9:$Y$51)</f>
        <v>1</v>
      </c>
      <c r="AA9" s="149" t="s">
        <v>290</v>
      </c>
      <c r="AB9" s="54"/>
    </row>
    <row r="10" spans="2:28" x14ac:dyDescent="0.3">
      <c r="B10" s="7"/>
      <c r="C10" s="441"/>
      <c r="D10" s="45"/>
      <c r="E10" s="441" t="s">
        <v>5</v>
      </c>
      <c r="F10" s="442">
        <v>44.9</v>
      </c>
      <c r="G10" s="358"/>
      <c r="H10" s="511"/>
      <c r="I10" s="512" t="s">
        <v>5</v>
      </c>
      <c r="J10" s="442">
        <v>0</v>
      </c>
      <c r="K10" s="358"/>
      <c r="L10" s="511"/>
      <c r="M10" s="512" t="s">
        <v>5</v>
      </c>
      <c r="N10" s="442">
        <v>44.53</v>
      </c>
      <c r="O10" s="358"/>
      <c r="P10" s="459"/>
      <c r="Q10" s="512" t="s">
        <v>5</v>
      </c>
      <c r="R10" s="442">
        <v>44.63</v>
      </c>
      <c r="S10" s="358"/>
      <c r="T10" s="459"/>
      <c r="U10" s="441" t="s">
        <v>5</v>
      </c>
      <c r="V10" s="442">
        <v>0</v>
      </c>
      <c r="W10" s="358"/>
      <c r="X10" s="434"/>
      <c r="Y10" s="440"/>
      <c r="Z10" s="237"/>
      <c r="AA10" s="149"/>
      <c r="AB10" s="54"/>
    </row>
    <row r="11" spans="2:28" x14ac:dyDescent="0.3">
      <c r="B11" s="7"/>
      <c r="C11" s="441"/>
      <c r="D11" s="45"/>
      <c r="E11" s="441" t="s">
        <v>16</v>
      </c>
      <c r="F11" s="442">
        <v>42.39</v>
      </c>
      <c r="G11" s="358"/>
      <c r="H11" s="511"/>
      <c r="I11" s="512" t="s">
        <v>16</v>
      </c>
      <c r="J11" s="442">
        <v>0</v>
      </c>
      <c r="K11" s="358"/>
      <c r="L11" s="511"/>
      <c r="M11" s="512" t="s">
        <v>16</v>
      </c>
      <c r="N11" s="442">
        <v>45.8</v>
      </c>
      <c r="O11" s="358"/>
      <c r="P11" s="459"/>
      <c r="Q11" s="512" t="s">
        <v>16</v>
      </c>
      <c r="R11" s="442">
        <v>41.99</v>
      </c>
      <c r="S11" s="358"/>
      <c r="T11" s="459"/>
      <c r="U11" s="441" t="s">
        <v>16</v>
      </c>
      <c r="V11" s="442">
        <v>0</v>
      </c>
      <c r="W11" s="358"/>
      <c r="X11" s="434"/>
      <c r="Y11" s="440"/>
      <c r="Z11" s="237"/>
      <c r="AA11" s="149"/>
      <c r="AB11" s="54"/>
    </row>
    <row r="12" spans="2:28" x14ac:dyDescent="0.3">
      <c r="B12" s="187"/>
      <c r="C12" s="460"/>
      <c r="D12" s="461"/>
      <c r="E12" s="460"/>
      <c r="F12" s="462"/>
      <c r="G12" s="463"/>
      <c r="H12" s="513"/>
      <c r="I12" s="514"/>
      <c r="J12" s="462"/>
      <c r="K12" s="463"/>
      <c r="L12" s="513"/>
      <c r="M12" s="514"/>
      <c r="N12" s="462"/>
      <c r="O12" s="463"/>
      <c r="P12" s="464"/>
      <c r="Q12" s="514"/>
      <c r="R12" s="462"/>
      <c r="S12" s="358"/>
      <c r="T12" s="464"/>
      <c r="U12" s="460"/>
      <c r="V12" s="462"/>
      <c r="W12" s="463"/>
      <c r="X12" s="465"/>
      <c r="Y12" s="466"/>
      <c r="Z12" s="238"/>
      <c r="AA12" s="468"/>
      <c r="AB12" s="195"/>
    </row>
    <row r="13" spans="2:28" x14ac:dyDescent="0.3">
      <c r="B13" s="7" t="s">
        <v>86</v>
      </c>
      <c r="C13" s="441" t="s">
        <v>67</v>
      </c>
      <c r="D13" s="45"/>
      <c r="E13" s="441" t="s">
        <v>4</v>
      </c>
      <c r="F13" s="467">
        <v>37.479999999999997</v>
      </c>
      <c r="G13" s="358">
        <f>LARGE(F14:F15,1)+F13</f>
        <v>82.46</v>
      </c>
      <c r="H13" s="511"/>
      <c r="I13" s="512" t="s">
        <v>4</v>
      </c>
      <c r="J13" s="442">
        <v>30.42</v>
      </c>
      <c r="K13" s="358">
        <f>LARGE(J14:J15,1)+J13</f>
        <v>74.960000000000008</v>
      </c>
      <c r="L13" s="511"/>
      <c r="M13" s="512" t="s">
        <v>4</v>
      </c>
      <c r="N13" s="442">
        <v>38.68</v>
      </c>
      <c r="O13" s="358">
        <f>LARGE(N14:N15,1)+N13</f>
        <v>82.710000000000008</v>
      </c>
      <c r="P13" s="459" t="e">
        <f>LARGE(O14:O15,1)+O13</f>
        <v>#NUM!</v>
      </c>
      <c r="Q13" s="512" t="s">
        <v>4</v>
      </c>
      <c r="R13" s="442">
        <v>37.770000000000003</v>
      </c>
      <c r="S13" s="358">
        <f t="shared" ref="S13" si="0">LARGE(R14:R15,1)+R13</f>
        <v>82.7</v>
      </c>
      <c r="T13" s="459" t="e">
        <f>LARGE(S14:S15,1)+S13</f>
        <v>#NUM!</v>
      </c>
      <c r="U13" s="441" t="s">
        <v>4</v>
      </c>
      <c r="V13" s="442">
        <v>0</v>
      </c>
      <c r="W13" s="358" cm="1">
        <f t="array" aca="1" ref="W13" ca="1">LARGE(W10:W11,1)+W9:W14</f>
        <v>0</v>
      </c>
      <c r="X13" s="434"/>
      <c r="Y13" s="440">
        <f>82.71+82.7</f>
        <v>165.41</v>
      </c>
      <c r="Z13" s="237">
        <f>RANK(Y13,$Y$9:$Y$51)</f>
        <v>2</v>
      </c>
      <c r="AA13" s="149" t="s">
        <v>290</v>
      </c>
      <c r="AB13" s="54"/>
    </row>
    <row r="14" spans="2:28" x14ac:dyDescent="0.3">
      <c r="B14" s="7"/>
      <c r="C14" s="28"/>
      <c r="D14" s="8"/>
      <c r="E14" s="28" t="s">
        <v>5</v>
      </c>
      <c r="F14" s="34">
        <v>44.98</v>
      </c>
      <c r="G14" s="35"/>
      <c r="H14" s="515"/>
      <c r="I14" s="516" t="s">
        <v>5</v>
      </c>
      <c r="J14" s="34">
        <v>44.54</v>
      </c>
      <c r="K14" s="35"/>
      <c r="L14" s="515"/>
      <c r="M14" s="516" t="s">
        <v>5</v>
      </c>
      <c r="N14" s="34">
        <v>44.03</v>
      </c>
      <c r="O14" s="35"/>
      <c r="P14" s="160"/>
      <c r="Q14" s="516" t="s">
        <v>5</v>
      </c>
      <c r="R14" s="34">
        <v>41.03</v>
      </c>
      <c r="S14" s="35"/>
      <c r="T14" s="160"/>
      <c r="U14" s="28" t="s">
        <v>5</v>
      </c>
      <c r="V14" s="34">
        <v>0</v>
      </c>
      <c r="W14" s="35"/>
      <c r="X14" s="19"/>
      <c r="Y14" s="9"/>
      <c r="Z14" s="237"/>
      <c r="AA14" s="149"/>
      <c r="AB14" s="54"/>
    </row>
    <row r="15" spans="2:28" x14ac:dyDescent="0.3">
      <c r="B15" s="7"/>
      <c r="C15" s="28"/>
      <c r="D15" s="8"/>
      <c r="E15" s="28" t="s">
        <v>16</v>
      </c>
      <c r="F15" s="34">
        <v>0</v>
      </c>
      <c r="G15" s="35"/>
      <c r="H15" s="515"/>
      <c r="I15" s="516" t="s">
        <v>16</v>
      </c>
      <c r="J15" s="34">
        <v>44.13</v>
      </c>
      <c r="K15" s="35"/>
      <c r="L15" s="515"/>
      <c r="M15" s="516" t="s">
        <v>16</v>
      </c>
      <c r="N15" s="34">
        <v>4.87</v>
      </c>
      <c r="O15" s="35"/>
      <c r="P15" s="160"/>
      <c r="Q15" s="516" t="s">
        <v>16</v>
      </c>
      <c r="R15" s="34">
        <v>44.93</v>
      </c>
      <c r="S15" s="35"/>
      <c r="T15" s="160"/>
      <c r="U15" s="28" t="s">
        <v>16</v>
      </c>
      <c r="V15" s="34">
        <v>0</v>
      </c>
      <c r="W15" s="35"/>
      <c r="X15" s="19"/>
      <c r="Y15" s="9"/>
      <c r="Z15" s="237"/>
      <c r="AA15" s="149"/>
      <c r="AB15" s="54"/>
    </row>
    <row r="16" spans="2:28" x14ac:dyDescent="0.3">
      <c r="B16" s="187"/>
      <c r="C16" s="188"/>
      <c r="D16" s="189"/>
      <c r="E16" s="188"/>
      <c r="F16" s="190"/>
      <c r="G16" s="191"/>
      <c r="H16" s="192"/>
      <c r="I16" s="189"/>
      <c r="J16" s="196"/>
      <c r="K16" s="194"/>
      <c r="L16" s="192"/>
      <c r="M16" s="188"/>
      <c r="N16" s="190"/>
      <c r="O16" s="191"/>
      <c r="P16" s="192"/>
      <c r="Q16" s="189"/>
      <c r="R16" s="188"/>
      <c r="S16" s="197"/>
      <c r="T16" s="193"/>
      <c r="U16" s="189"/>
      <c r="V16" s="188"/>
      <c r="W16" s="197"/>
      <c r="X16" s="193"/>
      <c r="Y16" s="194"/>
      <c r="Z16" s="238"/>
      <c r="AA16" s="468"/>
      <c r="AB16" s="195"/>
    </row>
    <row r="17" spans="2:28" hidden="1" x14ac:dyDescent="0.3">
      <c r="B17" s="7"/>
      <c r="C17" s="28"/>
      <c r="D17" s="8"/>
      <c r="E17" s="28" t="s">
        <v>4</v>
      </c>
      <c r="F17" s="34">
        <v>0</v>
      </c>
      <c r="G17" s="35">
        <f>LARGE(F18:F19,1)+F17</f>
        <v>0</v>
      </c>
      <c r="H17" s="16"/>
      <c r="I17" s="8" t="s">
        <v>4</v>
      </c>
      <c r="J17" s="29">
        <v>0</v>
      </c>
      <c r="K17" s="35">
        <f>LARGE(J18:J19,1)+J17</f>
        <v>0</v>
      </c>
      <c r="L17" s="16"/>
      <c r="M17" s="138" t="s">
        <v>4</v>
      </c>
      <c r="N17" s="29">
        <v>0</v>
      </c>
      <c r="O17" s="35">
        <f>LARGE(N18:N19,1)+N17</f>
        <v>0</v>
      </c>
      <c r="P17" s="16"/>
      <c r="Q17" s="28" t="s">
        <v>4</v>
      </c>
      <c r="R17" s="34">
        <v>0</v>
      </c>
      <c r="S17" s="35">
        <f>LARGE(R18:R19,1)+R17</f>
        <v>0</v>
      </c>
      <c r="T17" s="19"/>
      <c r="U17" s="28" t="s">
        <v>4</v>
      </c>
      <c r="V17" s="34">
        <v>0</v>
      </c>
      <c r="W17" s="35">
        <f>LARGE(V18:V19,1)+V17</f>
        <v>0</v>
      </c>
      <c r="X17" s="19"/>
      <c r="Y17" s="9">
        <f>SUM(LARGE(G17:W17,{1,2,3,4}))</f>
        <v>0</v>
      </c>
      <c r="Z17" s="238"/>
      <c r="AA17" s="149"/>
      <c r="AB17" s="54"/>
    </row>
    <row r="18" spans="2:28" hidden="1" x14ac:dyDescent="0.3">
      <c r="B18" s="7"/>
      <c r="C18" s="28"/>
      <c r="D18" s="8"/>
      <c r="E18" s="28" t="s">
        <v>5</v>
      </c>
      <c r="F18" s="34">
        <v>0</v>
      </c>
      <c r="G18" s="35"/>
      <c r="H18" s="16"/>
      <c r="I18" s="8" t="s">
        <v>5</v>
      </c>
      <c r="J18" s="29">
        <v>0</v>
      </c>
      <c r="K18" s="9"/>
      <c r="L18" s="16"/>
      <c r="M18" s="138" t="s">
        <v>5</v>
      </c>
      <c r="N18" s="29">
        <v>0</v>
      </c>
      <c r="O18" s="9"/>
      <c r="P18" s="16"/>
      <c r="Q18" s="28" t="s">
        <v>5</v>
      </c>
      <c r="R18" s="34">
        <v>0</v>
      </c>
      <c r="S18" s="35"/>
      <c r="T18" s="19"/>
      <c r="U18" s="28" t="s">
        <v>5</v>
      </c>
      <c r="V18" s="34">
        <v>0</v>
      </c>
      <c r="W18" s="35"/>
      <c r="X18" s="19"/>
      <c r="Y18" s="9"/>
      <c r="Z18" s="238"/>
      <c r="AA18" s="149"/>
      <c r="AB18" s="54"/>
    </row>
    <row r="19" spans="2:28" hidden="1" x14ac:dyDescent="0.3">
      <c r="B19" s="7"/>
      <c r="C19" s="28"/>
      <c r="D19" s="8"/>
      <c r="E19" s="28" t="s">
        <v>16</v>
      </c>
      <c r="F19" s="34">
        <v>0</v>
      </c>
      <c r="G19" s="35"/>
      <c r="H19" s="16"/>
      <c r="I19" s="8" t="s">
        <v>16</v>
      </c>
      <c r="J19" s="29">
        <v>0</v>
      </c>
      <c r="K19" s="9"/>
      <c r="L19" s="16"/>
      <c r="M19" s="138" t="s">
        <v>16</v>
      </c>
      <c r="N19" s="29">
        <v>0</v>
      </c>
      <c r="O19" s="9"/>
      <c r="P19" s="16"/>
      <c r="Q19" s="28" t="s">
        <v>16</v>
      </c>
      <c r="R19" s="34">
        <v>0</v>
      </c>
      <c r="S19" s="35"/>
      <c r="T19" s="19"/>
      <c r="U19" s="28" t="s">
        <v>16</v>
      </c>
      <c r="V19" s="34">
        <v>0</v>
      </c>
      <c r="W19" s="35"/>
      <c r="X19" s="19"/>
      <c r="Y19" s="9"/>
      <c r="Z19" s="238"/>
      <c r="AA19" s="149"/>
      <c r="AB19" s="54"/>
    </row>
    <row r="20" spans="2:28" hidden="1" x14ac:dyDescent="0.3">
      <c r="B20" s="187"/>
      <c r="C20" s="188"/>
      <c r="D20" s="189"/>
      <c r="E20" s="188"/>
      <c r="F20" s="190"/>
      <c r="G20" s="191"/>
      <c r="H20" s="192"/>
      <c r="I20" s="189"/>
      <c r="J20" s="196"/>
      <c r="K20" s="194"/>
      <c r="L20" s="192"/>
      <c r="M20" s="189"/>
      <c r="N20" s="196"/>
      <c r="O20" s="194"/>
      <c r="P20" s="192"/>
      <c r="Q20" s="189"/>
      <c r="R20" s="188"/>
      <c r="S20" s="194"/>
      <c r="T20" s="193"/>
      <c r="U20" s="189"/>
      <c r="V20" s="188"/>
      <c r="W20" s="194"/>
      <c r="X20" s="193"/>
      <c r="Y20" s="194"/>
      <c r="Z20" s="238"/>
      <c r="AA20" s="468"/>
      <c r="AB20" s="195"/>
    </row>
    <row r="21" spans="2:28" hidden="1" x14ac:dyDescent="0.3">
      <c r="B21" s="7"/>
      <c r="C21" s="28"/>
      <c r="D21" s="8"/>
      <c r="E21" s="28" t="s">
        <v>4</v>
      </c>
      <c r="F21" s="34">
        <v>0</v>
      </c>
      <c r="G21" s="35">
        <f>LARGE(F22:F23,1)+F21</f>
        <v>0</v>
      </c>
      <c r="H21" s="16"/>
      <c r="I21" s="138" t="s">
        <v>4</v>
      </c>
      <c r="J21" s="29">
        <v>0</v>
      </c>
      <c r="K21" s="35">
        <f>LARGE(J22:J23,1)+J21</f>
        <v>0</v>
      </c>
      <c r="L21" s="16"/>
      <c r="M21" s="138" t="s">
        <v>4</v>
      </c>
      <c r="N21" s="29">
        <v>0</v>
      </c>
      <c r="O21" s="35">
        <f>LARGE(N22:N23,1)+N21</f>
        <v>0</v>
      </c>
      <c r="P21" s="16"/>
      <c r="Q21" s="138" t="s">
        <v>4</v>
      </c>
      <c r="R21" s="29">
        <v>0</v>
      </c>
      <c r="S21" s="35">
        <f>LARGE(R22:R23,1)+R21</f>
        <v>0</v>
      </c>
      <c r="T21" s="19"/>
      <c r="U21" s="138" t="s">
        <v>4</v>
      </c>
      <c r="V21" s="29">
        <v>0</v>
      </c>
      <c r="W21" s="35">
        <f>LARGE(V22:V23,1)+V21</f>
        <v>0</v>
      </c>
      <c r="X21" s="19"/>
      <c r="Y21" s="9">
        <f>SUM(LARGE(G21:W21,{1,2,3,4}))</f>
        <v>0</v>
      </c>
      <c r="Z21" s="238"/>
      <c r="AA21" s="149"/>
      <c r="AB21" s="54"/>
    </row>
    <row r="22" spans="2:28" hidden="1" x14ac:dyDescent="0.3">
      <c r="B22" s="7"/>
      <c r="C22" s="28"/>
      <c r="D22" s="8"/>
      <c r="E22" s="28" t="s">
        <v>5</v>
      </c>
      <c r="F22" s="34">
        <v>0</v>
      </c>
      <c r="G22" s="35"/>
      <c r="H22" s="16"/>
      <c r="I22" s="138" t="s">
        <v>5</v>
      </c>
      <c r="J22" s="29">
        <v>0</v>
      </c>
      <c r="K22" s="9"/>
      <c r="L22" s="16"/>
      <c r="M22" s="138" t="s">
        <v>5</v>
      </c>
      <c r="N22" s="29">
        <v>0</v>
      </c>
      <c r="O22" s="9"/>
      <c r="P22" s="16"/>
      <c r="Q22" s="138" t="s">
        <v>5</v>
      </c>
      <c r="R22" s="29">
        <v>0</v>
      </c>
      <c r="S22" s="9"/>
      <c r="T22" s="19"/>
      <c r="U22" s="138" t="s">
        <v>5</v>
      </c>
      <c r="V22" s="29">
        <v>0</v>
      </c>
      <c r="W22" s="9"/>
      <c r="X22" s="19"/>
      <c r="Y22" s="9"/>
      <c r="Z22" s="238"/>
      <c r="AA22" s="149"/>
      <c r="AB22" s="54"/>
    </row>
    <row r="23" spans="2:28" hidden="1" x14ac:dyDescent="0.3">
      <c r="B23" s="7"/>
      <c r="C23" s="28"/>
      <c r="D23" s="8"/>
      <c r="E23" s="28" t="s">
        <v>16</v>
      </c>
      <c r="F23" s="34">
        <v>0</v>
      </c>
      <c r="G23" s="35"/>
      <c r="H23" s="16"/>
      <c r="I23" s="138" t="s">
        <v>16</v>
      </c>
      <c r="J23" s="29">
        <v>0</v>
      </c>
      <c r="K23" s="9"/>
      <c r="L23" s="16"/>
      <c r="M23" s="138" t="s">
        <v>16</v>
      </c>
      <c r="N23" s="29">
        <v>0</v>
      </c>
      <c r="O23" s="9"/>
      <c r="P23" s="16"/>
      <c r="Q23" s="138" t="s">
        <v>16</v>
      </c>
      <c r="R23" s="29">
        <v>0</v>
      </c>
      <c r="S23" s="9"/>
      <c r="T23" s="19"/>
      <c r="U23" s="138" t="s">
        <v>16</v>
      </c>
      <c r="V23" s="29">
        <v>0</v>
      </c>
      <c r="W23" s="9"/>
      <c r="X23" s="19"/>
      <c r="Y23" s="9"/>
      <c r="Z23" s="238"/>
      <c r="AA23" s="149"/>
      <c r="AB23" s="54"/>
    </row>
    <row r="24" spans="2:28" hidden="1" x14ac:dyDescent="0.3">
      <c r="B24" s="187"/>
      <c r="C24" s="188"/>
      <c r="D24" s="189"/>
      <c r="E24" s="188"/>
      <c r="F24" s="190"/>
      <c r="G24" s="191"/>
      <c r="H24" s="192"/>
      <c r="I24" s="189"/>
      <c r="J24" s="196"/>
      <c r="K24" s="194"/>
      <c r="L24" s="192"/>
      <c r="M24" s="189"/>
      <c r="N24" s="196"/>
      <c r="O24" s="194"/>
      <c r="P24" s="192"/>
      <c r="Q24" s="189"/>
      <c r="R24" s="188"/>
      <c r="S24" s="194"/>
      <c r="T24" s="193"/>
      <c r="U24" s="189"/>
      <c r="V24" s="188"/>
      <c r="W24" s="194"/>
      <c r="X24" s="193"/>
      <c r="Y24" s="194"/>
      <c r="Z24" s="238"/>
      <c r="AA24" s="468"/>
      <c r="AB24" s="195"/>
    </row>
    <row r="25" spans="2:28" hidden="1" x14ac:dyDescent="0.3">
      <c r="B25" s="7"/>
      <c r="C25" s="28"/>
      <c r="D25" s="8"/>
      <c r="E25" s="28" t="s">
        <v>4</v>
      </c>
      <c r="F25" s="34">
        <v>0</v>
      </c>
      <c r="G25" s="35">
        <f t="shared" ref="G25" si="1">LARGE(F25:F26,1)+F27</f>
        <v>0</v>
      </c>
      <c r="H25" s="16"/>
      <c r="I25" s="138" t="s">
        <v>4</v>
      </c>
      <c r="J25" s="29">
        <v>0</v>
      </c>
      <c r="K25" s="9"/>
      <c r="L25" s="16"/>
      <c r="M25" s="138" t="s">
        <v>4</v>
      </c>
      <c r="N25" s="29">
        <v>0</v>
      </c>
      <c r="O25" s="35">
        <f>LARGE(N25:N26,1)+N27</f>
        <v>0</v>
      </c>
      <c r="P25" s="16"/>
      <c r="Q25" s="138" t="s">
        <v>4</v>
      </c>
      <c r="R25" s="29">
        <v>0</v>
      </c>
      <c r="S25" s="35">
        <f>LARGE(R25:R26,1)+R27</f>
        <v>0</v>
      </c>
      <c r="T25" s="19"/>
      <c r="U25" s="138" t="s">
        <v>4</v>
      </c>
      <c r="V25" s="29">
        <v>0</v>
      </c>
      <c r="W25" s="35">
        <f>LARGE(V25:V26,1)+V27</f>
        <v>0</v>
      </c>
      <c r="X25" s="19"/>
      <c r="Y25" s="9">
        <f>SUM(LARGE(G25:W25,{1,2,3,4}))</f>
        <v>0</v>
      </c>
      <c r="Z25" s="238"/>
      <c r="AA25" s="149"/>
      <c r="AB25" s="54"/>
    </row>
    <row r="26" spans="2:28" hidden="1" x14ac:dyDescent="0.3">
      <c r="B26" s="7"/>
      <c r="C26" s="28"/>
      <c r="D26" s="8"/>
      <c r="E26" s="28" t="s">
        <v>5</v>
      </c>
      <c r="F26" s="34">
        <v>0</v>
      </c>
      <c r="G26" s="35"/>
      <c r="H26" s="16"/>
      <c r="I26" s="138" t="s">
        <v>5</v>
      </c>
      <c r="J26" s="29">
        <v>0</v>
      </c>
      <c r="K26" s="9"/>
      <c r="L26" s="16"/>
      <c r="M26" s="138" t="s">
        <v>5</v>
      </c>
      <c r="N26" s="29">
        <v>0</v>
      </c>
      <c r="O26" s="9"/>
      <c r="P26" s="16"/>
      <c r="Q26" s="138" t="s">
        <v>5</v>
      </c>
      <c r="R26" s="29">
        <v>0</v>
      </c>
      <c r="S26" s="9"/>
      <c r="T26" s="19"/>
      <c r="U26" s="138" t="s">
        <v>5</v>
      </c>
      <c r="V26" s="29">
        <v>0</v>
      </c>
      <c r="W26" s="9"/>
      <c r="X26" s="19"/>
      <c r="Y26" s="9"/>
      <c r="Z26" s="238"/>
      <c r="AA26" s="149"/>
      <c r="AB26" s="54"/>
    </row>
    <row r="27" spans="2:28" hidden="1" x14ac:dyDescent="0.3">
      <c r="B27" s="7"/>
      <c r="C27" s="28"/>
      <c r="D27" s="8"/>
      <c r="E27" s="28" t="s">
        <v>16</v>
      </c>
      <c r="F27" s="34">
        <v>0</v>
      </c>
      <c r="G27" s="35"/>
      <c r="H27" s="16"/>
      <c r="I27" s="138" t="s">
        <v>16</v>
      </c>
      <c r="J27" s="29">
        <v>0</v>
      </c>
      <c r="K27" s="9"/>
      <c r="L27" s="16"/>
      <c r="M27" s="138" t="s">
        <v>16</v>
      </c>
      <c r="N27" s="29">
        <v>0</v>
      </c>
      <c r="O27" s="9"/>
      <c r="P27" s="16"/>
      <c r="Q27" s="138" t="s">
        <v>16</v>
      </c>
      <c r="R27" s="29">
        <v>0</v>
      </c>
      <c r="S27" s="9"/>
      <c r="T27" s="19"/>
      <c r="U27" s="138" t="s">
        <v>16</v>
      </c>
      <c r="V27" s="29">
        <v>0</v>
      </c>
      <c r="W27" s="9"/>
      <c r="X27" s="19"/>
      <c r="Y27" s="9"/>
      <c r="Z27" s="238"/>
      <c r="AA27" s="149"/>
      <c r="AB27" s="54"/>
    </row>
    <row r="28" spans="2:28" hidden="1" x14ac:dyDescent="0.3">
      <c r="B28" s="187"/>
      <c r="C28" s="188"/>
      <c r="D28" s="189"/>
      <c r="E28" s="188"/>
      <c r="F28" s="190"/>
      <c r="G28" s="191"/>
      <c r="H28" s="192"/>
      <c r="I28" s="189"/>
      <c r="J28" s="196"/>
      <c r="K28" s="194"/>
      <c r="L28" s="192"/>
      <c r="M28" s="189"/>
      <c r="N28" s="196"/>
      <c r="O28" s="194"/>
      <c r="P28" s="192"/>
      <c r="Q28" s="189"/>
      <c r="R28" s="188"/>
      <c r="S28" s="194"/>
      <c r="T28" s="193"/>
      <c r="U28" s="189"/>
      <c r="V28" s="188"/>
      <c r="W28" s="194"/>
      <c r="X28" s="193"/>
      <c r="Y28" s="194"/>
      <c r="Z28" s="238"/>
      <c r="AA28" s="149"/>
      <c r="AB28" s="54"/>
    </row>
    <row r="29" spans="2:28" ht="15" hidden="1" thickBot="1" x14ac:dyDescent="0.35">
      <c r="B29" s="7"/>
      <c r="C29" s="28"/>
      <c r="D29" s="8"/>
      <c r="E29" s="28" t="s">
        <v>4</v>
      </c>
      <c r="F29" s="34">
        <v>0</v>
      </c>
      <c r="G29" s="35">
        <f t="shared" ref="G29" si="2">LARGE(F29:F30,1)+F31</f>
        <v>0</v>
      </c>
      <c r="H29" s="16"/>
      <c r="I29" s="138" t="s">
        <v>4</v>
      </c>
      <c r="J29" s="29">
        <v>0</v>
      </c>
      <c r="K29" s="9"/>
      <c r="L29" s="16"/>
      <c r="M29" s="138" t="s">
        <v>4</v>
      </c>
      <c r="N29" s="29">
        <v>0</v>
      </c>
      <c r="O29" s="35">
        <f>LARGE(N29:N30,1)+N31</f>
        <v>0</v>
      </c>
      <c r="P29" s="17"/>
      <c r="Q29" s="138" t="s">
        <v>4</v>
      </c>
      <c r="R29" s="29">
        <v>0</v>
      </c>
      <c r="S29" s="35">
        <f>LARGE(R29:R30,1)+R31</f>
        <v>0</v>
      </c>
      <c r="T29" s="19"/>
      <c r="U29" s="138" t="s">
        <v>4</v>
      </c>
      <c r="V29" s="29">
        <v>0</v>
      </c>
      <c r="W29" s="35">
        <f>LARGE(V29:V30,1)+V31</f>
        <v>0</v>
      </c>
      <c r="X29" s="19"/>
      <c r="Y29" s="9">
        <f>SUM(LARGE(G29:W29,{1,2,3,4}))</f>
        <v>0</v>
      </c>
      <c r="Z29" s="238"/>
      <c r="AA29" s="149"/>
      <c r="AB29" s="54"/>
    </row>
    <row r="30" spans="2:28" hidden="1" x14ac:dyDescent="0.3">
      <c r="B30" s="7"/>
      <c r="C30" s="28"/>
      <c r="D30" s="8"/>
      <c r="E30" s="28" t="s">
        <v>5</v>
      </c>
      <c r="F30" s="29">
        <v>0</v>
      </c>
      <c r="G30" s="9"/>
      <c r="H30" s="16"/>
      <c r="I30" s="138" t="s">
        <v>5</v>
      </c>
      <c r="J30" s="29">
        <v>0</v>
      </c>
      <c r="K30" s="9"/>
      <c r="L30" s="16"/>
      <c r="M30" s="138" t="s">
        <v>5</v>
      </c>
      <c r="N30" s="29">
        <v>0</v>
      </c>
      <c r="O30" s="9"/>
      <c r="P30" s="15"/>
      <c r="Q30" s="138" t="s">
        <v>5</v>
      </c>
      <c r="R30" s="29">
        <v>0</v>
      </c>
      <c r="S30" s="9"/>
      <c r="T30" s="19"/>
      <c r="U30" s="138" t="s">
        <v>5</v>
      </c>
      <c r="V30" s="29">
        <v>0</v>
      </c>
      <c r="W30" s="9"/>
      <c r="X30" s="19"/>
      <c r="Y30" s="9"/>
      <c r="Z30" s="238"/>
      <c r="AA30" s="149"/>
      <c r="AB30" s="54"/>
    </row>
    <row r="31" spans="2:28" hidden="1" x14ac:dyDescent="0.3">
      <c r="B31" s="7"/>
      <c r="C31" s="28"/>
      <c r="D31" s="8"/>
      <c r="E31" s="28" t="s">
        <v>34</v>
      </c>
      <c r="F31" s="29">
        <v>0</v>
      </c>
      <c r="G31" s="9"/>
      <c r="H31" s="16"/>
      <c r="I31" s="138" t="s">
        <v>16</v>
      </c>
      <c r="J31" s="29">
        <v>0</v>
      </c>
      <c r="K31" s="9"/>
      <c r="L31" s="16"/>
      <c r="M31" s="138" t="s">
        <v>16</v>
      </c>
      <c r="N31" s="29">
        <v>0</v>
      </c>
      <c r="O31" s="9"/>
      <c r="P31" s="16"/>
      <c r="Q31" s="138" t="s">
        <v>16</v>
      </c>
      <c r="R31" s="29">
        <v>0</v>
      </c>
      <c r="S31" s="9"/>
      <c r="T31" s="19"/>
      <c r="U31" s="138" t="s">
        <v>16</v>
      </c>
      <c r="V31" s="29">
        <v>0</v>
      </c>
      <c r="W31" s="9"/>
      <c r="X31" s="19"/>
      <c r="Y31" s="9"/>
      <c r="Z31" s="238"/>
      <c r="AA31" s="149"/>
      <c r="AB31" s="54"/>
    </row>
    <row r="32" spans="2:28" hidden="1" x14ac:dyDescent="0.3">
      <c r="B32" s="7"/>
      <c r="C32" s="28"/>
      <c r="D32" s="8"/>
      <c r="E32" s="28"/>
      <c r="F32" s="29"/>
      <c r="G32" s="9"/>
      <c r="H32" s="16"/>
      <c r="I32" s="8"/>
      <c r="J32" s="29"/>
      <c r="K32" s="9"/>
      <c r="L32" s="16"/>
      <c r="M32" s="8"/>
      <c r="N32" s="29"/>
      <c r="O32" s="9"/>
      <c r="P32" s="16"/>
      <c r="Q32" s="8"/>
      <c r="R32" s="28"/>
      <c r="S32" s="9"/>
      <c r="T32" s="19"/>
      <c r="U32" s="138"/>
      <c r="V32" s="28"/>
      <c r="W32" s="9"/>
      <c r="X32" s="19"/>
      <c r="Y32" s="9"/>
      <c r="Z32" s="238"/>
      <c r="AA32" s="149"/>
      <c r="AB32" s="54"/>
    </row>
    <row r="33" spans="2:28" hidden="1" x14ac:dyDescent="0.3">
      <c r="B33" s="198"/>
      <c r="C33" s="199"/>
      <c r="D33" s="200"/>
      <c r="E33" s="199" t="s">
        <v>4</v>
      </c>
      <c r="F33" s="201">
        <v>0</v>
      </c>
      <c r="G33" s="202">
        <f t="shared" ref="G33" si="3">LARGE(F33:F34,1)+F35</f>
        <v>0</v>
      </c>
      <c r="H33" s="203"/>
      <c r="I33" s="200" t="s">
        <v>4</v>
      </c>
      <c r="J33" s="201">
        <v>0</v>
      </c>
      <c r="K33" s="204"/>
      <c r="L33" s="203"/>
      <c r="M33" s="200" t="s">
        <v>4</v>
      </c>
      <c r="N33" s="201">
        <v>0</v>
      </c>
      <c r="O33" s="202">
        <f>LARGE(N33:N34,1)+N35</f>
        <v>0</v>
      </c>
      <c r="P33" s="203"/>
      <c r="Q33" s="200" t="s">
        <v>4</v>
      </c>
      <c r="R33" s="201">
        <v>0</v>
      </c>
      <c r="S33" s="202">
        <f>LARGE(R33:R34,1)+R35</f>
        <v>0</v>
      </c>
      <c r="T33" s="205"/>
      <c r="U33" s="200" t="s">
        <v>4</v>
      </c>
      <c r="V33" s="201">
        <v>0</v>
      </c>
      <c r="W33" s="202">
        <f>LARGE(V33:V34,1)+V35</f>
        <v>0</v>
      </c>
      <c r="X33" s="205"/>
      <c r="Y33" s="206">
        <f>SUM(LARGE(G33:W33,{1,2,3,4}))</f>
        <v>0</v>
      </c>
      <c r="Z33" s="238"/>
      <c r="AA33" s="149"/>
      <c r="AB33" s="54"/>
    </row>
    <row r="34" spans="2:28" hidden="1" x14ac:dyDescent="0.3">
      <c r="B34" s="207"/>
      <c r="C34" s="28"/>
      <c r="D34" s="166"/>
      <c r="E34" s="28" t="s">
        <v>5</v>
      </c>
      <c r="F34" s="29">
        <v>0</v>
      </c>
      <c r="G34" s="9"/>
      <c r="H34" s="16"/>
      <c r="I34" s="166" t="s">
        <v>5</v>
      </c>
      <c r="J34" s="29">
        <v>0</v>
      </c>
      <c r="K34" s="9"/>
      <c r="L34" s="16"/>
      <c r="M34" s="166" t="s">
        <v>5</v>
      </c>
      <c r="N34" s="29">
        <v>0</v>
      </c>
      <c r="O34" s="9"/>
      <c r="P34" s="16"/>
      <c r="Q34" s="166" t="s">
        <v>5</v>
      </c>
      <c r="R34" s="29">
        <v>0</v>
      </c>
      <c r="S34" s="9"/>
      <c r="T34" s="19"/>
      <c r="U34" s="166" t="s">
        <v>5</v>
      </c>
      <c r="V34" s="29">
        <v>0</v>
      </c>
      <c r="W34" s="9"/>
      <c r="X34" s="19"/>
      <c r="Y34" s="208"/>
      <c r="Z34" s="238"/>
      <c r="AA34" s="149"/>
      <c r="AB34" s="54"/>
    </row>
    <row r="35" spans="2:28" hidden="1" x14ac:dyDescent="0.3">
      <c r="B35" s="207"/>
      <c r="C35" s="28"/>
      <c r="D35" s="166"/>
      <c r="E35" s="28" t="s">
        <v>34</v>
      </c>
      <c r="F35" s="29">
        <v>0</v>
      </c>
      <c r="G35" s="9"/>
      <c r="H35" s="16"/>
      <c r="I35" s="166" t="s">
        <v>16</v>
      </c>
      <c r="J35" s="29">
        <v>0</v>
      </c>
      <c r="K35" s="9"/>
      <c r="L35" s="16"/>
      <c r="M35" s="166" t="s">
        <v>16</v>
      </c>
      <c r="N35" s="29">
        <v>0</v>
      </c>
      <c r="O35" s="9"/>
      <c r="P35" s="16"/>
      <c r="Q35" s="166" t="s">
        <v>16</v>
      </c>
      <c r="R35" s="29">
        <v>0</v>
      </c>
      <c r="S35" s="9"/>
      <c r="T35" s="19"/>
      <c r="U35" s="166" t="s">
        <v>16</v>
      </c>
      <c r="V35" s="29">
        <v>0</v>
      </c>
      <c r="W35" s="9"/>
      <c r="X35" s="19"/>
      <c r="Y35" s="208"/>
      <c r="Z35" s="238"/>
      <c r="AA35" s="149"/>
      <c r="AB35" s="54"/>
    </row>
    <row r="36" spans="2:28" hidden="1" x14ac:dyDescent="0.3">
      <c r="B36" s="209"/>
      <c r="C36" s="188"/>
      <c r="D36" s="189"/>
      <c r="E36" s="189"/>
      <c r="F36" s="196"/>
      <c r="G36" s="194"/>
      <c r="H36" s="192"/>
      <c r="I36" s="189"/>
      <c r="J36" s="196"/>
      <c r="K36" s="194"/>
      <c r="L36" s="192"/>
      <c r="M36" s="189"/>
      <c r="N36" s="196"/>
      <c r="O36" s="194"/>
      <c r="P36" s="192"/>
      <c r="Q36" s="189"/>
      <c r="R36" s="196"/>
      <c r="S36" s="194"/>
      <c r="T36" s="193"/>
      <c r="U36" s="189"/>
      <c r="V36" s="196"/>
      <c r="W36" s="194"/>
      <c r="X36" s="193"/>
      <c r="Y36" s="210"/>
      <c r="Z36" s="238"/>
      <c r="AA36" s="149"/>
      <c r="AB36" s="54"/>
    </row>
    <row r="37" spans="2:28" hidden="1" x14ac:dyDescent="0.3">
      <c r="B37" s="137"/>
      <c r="C37" s="28"/>
      <c r="D37" s="138"/>
      <c r="E37" s="28" t="s">
        <v>4</v>
      </c>
      <c r="F37" s="29">
        <v>0</v>
      </c>
      <c r="G37" s="35">
        <f t="shared" ref="G37" si="4">LARGE(F37:F38,1)+F39</f>
        <v>0</v>
      </c>
      <c r="H37" s="16"/>
      <c r="I37" s="28" t="s">
        <v>4</v>
      </c>
      <c r="J37" s="29">
        <v>0</v>
      </c>
      <c r="K37" s="35">
        <f t="shared" ref="K37" si="5">LARGE(J37:J38,1)+J39</f>
        <v>0</v>
      </c>
      <c r="L37" s="16"/>
      <c r="M37" s="28" t="s">
        <v>4</v>
      </c>
      <c r="N37" s="29">
        <v>0</v>
      </c>
      <c r="O37" s="35">
        <f t="shared" ref="O37" si="6">LARGE(N37:N38,1)+N39</f>
        <v>0</v>
      </c>
      <c r="P37" s="16"/>
      <c r="Q37" s="28" t="s">
        <v>4</v>
      </c>
      <c r="R37" s="29">
        <v>0</v>
      </c>
      <c r="S37" s="35">
        <f t="shared" ref="S37" si="7">LARGE(R37:R38,1)+R39</f>
        <v>0</v>
      </c>
      <c r="T37" s="19"/>
      <c r="U37" s="28" t="s">
        <v>4</v>
      </c>
      <c r="V37" s="29">
        <v>0</v>
      </c>
      <c r="W37" s="35">
        <f t="shared" ref="W37" si="8">LARGE(V37:V38,1)+V39</f>
        <v>0</v>
      </c>
      <c r="X37" s="19"/>
      <c r="Y37" s="9">
        <f>SUM(LARGE(G37:W37,{1,2,3,4}))</f>
        <v>0</v>
      </c>
      <c r="Z37" s="238"/>
      <c r="AA37" s="149"/>
      <c r="AB37" s="54"/>
    </row>
    <row r="38" spans="2:28" hidden="1" x14ac:dyDescent="0.3">
      <c r="B38" s="137"/>
      <c r="C38" s="28"/>
      <c r="D38" s="138"/>
      <c r="E38" s="28" t="s">
        <v>5</v>
      </c>
      <c r="F38" s="29">
        <v>0</v>
      </c>
      <c r="G38" s="9"/>
      <c r="H38" s="16"/>
      <c r="I38" s="28" t="s">
        <v>5</v>
      </c>
      <c r="J38" s="29">
        <v>0</v>
      </c>
      <c r="K38" s="9"/>
      <c r="L38" s="16"/>
      <c r="M38" s="28" t="s">
        <v>5</v>
      </c>
      <c r="N38" s="29">
        <v>0</v>
      </c>
      <c r="O38" s="9"/>
      <c r="P38" s="16"/>
      <c r="Q38" s="28" t="s">
        <v>5</v>
      </c>
      <c r="R38" s="29">
        <v>0</v>
      </c>
      <c r="S38" s="9"/>
      <c r="T38" s="19"/>
      <c r="U38" s="28" t="s">
        <v>5</v>
      </c>
      <c r="V38" s="29">
        <v>0</v>
      </c>
      <c r="W38" s="9"/>
      <c r="X38" s="19"/>
      <c r="Y38" s="9"/>
      <c r="Z38" s="237"/>
      <c r="AA38" s="149"/>
      <c r="AB38" s="54"/>
    </row>
    <row r="39" spans="2:28" hidden="1" x14ac:dyDescent="0.3">
      <c r="B39" s="137"/>
      <c r="C39" s="28"/>
      <c r="D39" s="138"/>
      <c r="E39" s="28" t="s">
        <v>34</v>
      </c>
      <c r="F39" s="29">
        <v>0</v>
      </c>
      <c r="G39" s="9"/>
      <c r="H39" s="16"/>
      <c r="I39" s="28" t="s">
        <v>34</v>
      </c>
      <c r="J39" s="29">
        <v>0</v>
      </c>
      <c r="K39" s="9"/>
      <c r="L39" s="16"/>
      <c r="M39" s="28" t="s">
        <v>34</v>
      </c>
      <c r="N39" s="29">
        <v>0</v>
      </c>
      <c r="O39" s="9"/>
      <c r="P39" s="16"/>
      <c r="Q39" s="28" t="s">
        <v>34</v>
      </c>
      <c r="R39" s="29">
        <v>0</v>
      </c>
      <c r="S39" s="9"/>
      <c r="T39" s="19"/>
      <c r="U39" s="28" t="s">
        <v>34</v>
      </c>
      <c r="V39" s="29">
        <v>0</v>
      </c>
      <c r="W39" s="9"/>
      <c r="X39" s="19"/>
      <c r="Y39" s="9"/>
      <c r="Z39" s="237"/>
      <c r="AA39" s="149"/>
      <c r="AB39" s="54"/>
    </row>
    <row r="40" spans="2:28" hidden="1" x14ac:dyDescent="0.3">
      <c r="B40" s="137"/>
      <c r="C40" s="28"/>
      <c r="D40" s="138"/>
      <c r="E40" s="138"/>
      <c r="F40" s="29"/>
      <c r="G40" s="9"/>
      <c r="H40" s="16"/>
      <c r="I40" s="138"/>
      <c r="J40" s="29"/>
      <c r="K40" s="9"/>
      <c r="L40" s="16"/>
      <c r="M40" s="138"/>
      <c r="N40" s="29"/>
      <c r="O40" s="9"/>
      <c r="P40" s="16"/>
      <c r="Q40" s="138"/>
      <c r="R40" s="29"/>
      <c r="S40" s="9"/>
      <c r="T40" s="19"/>
      <c r="U40" s="138"/>
      <c r="V40" s="29"/>
      <c r="W40" s="9"/>
      <c r="X40" s="19"/>
      <c r="Y40" s="9"/>
      <c r="Z40" s="237"/>
      <c r="AA40" s="149"/>
      <c r="AB40" s="54"/>
    </row>
    <row r="41" spans="2:28" hidden="1" x14ac:dyDescent="0.3">
      <c r="B41" s="198"/>
      <c r="C41" s="199"/>
      <c r="D41" s="200"/>
      <c r="E41" s="199" t="s">
        <v>4</v>
      </c>
      <c r="F41" s="201">
        <v>0</v>
      </c>
      <c r="G41" s="202">
        <f t="shared" ref="G41" si="9">LARGE(F41:F42,1)+F43</f>
        <v>0</v>
      </c>
      <c r="H41" s="203"/>
      <c r="I41" s="199" t="s">
        <v>4</v>
      </c>
      <c r="J41" s="201">
        <v>0</v>
      </c>
      <c r="K41" s="202">
        <f t="shared" ref="K41" si="10">LARGE(J41:J42,1)+J43</f>
        <v>0</v>
      </c>
      <c r="L41" s="203"/>
      <c r="M41" s="199" t="s">
        <v>4</v>
      </c>
      <c r="N41" s="201">
        <v>0</v>
      </c>
      <c r="O41" s="202">
        <f t="shared" ref="O41" si="11">LARGE(N41:N42,1)+N43</f>
        <v>0</v>
      </c>
      <c r="P41" s="203"/>
      <c r="Q41" s="199" t="s">
        <v>4</v>
      </c>
      <c r="R41" s="201">
        <v>0</v>
      </c>
      <c r="S41" s="202">
        <f t="shared" ref="S41" si="12">LARGE(R41:R42,1)+R43</f>
        <v>0</v>
      </c>
      <c r="T41" s="205"/>
      <c r="U41" s="199" t="s">
        <v>4</v>
      </c>
      <c r="V41" s="201">
        <v>0</v>
      </c>
      <c r="W41" s="202">
        <f t="shared" ref="W41" si="13">LARGE(V41:V42,1)+V43</f>
        <v>0</v>
      </c>
      <c r="X41" s="205"/>
      <c r="Y41" s="204">
        <f>SUM(LARGE(G41:W41,{1,2,3,4}))</f>
        <v>0</v>
      </c>
      <c r="Z41" s="239">
        <f>RANK(Y41,$Y$9:$Y$51)</f>
        <v>3</v>
      </c>
      <c r="AA41" s="149"/>
      <c r="AB41" s="54"/>
    </row>
    <row r="42" spans="2:28" hidden="1" x14ac:dyDescent="0.3">
      <c r="B42" s="207"/>
      <c r="C42" s="28"/>
      <c r="D42" s="166"/>
      <c r="E42" s="28" t="s">
        <v>5</v>
      </c>
      <c r="F42" s="29">
        <v>0</v>
      </c>
      <c r="G42" s="9"/>
      <c r="H42" s="16"/>
      <c r="I42" s="28" t="s">
        <v>5</v>
      </c>
      <c r="J42" s="29">
        <v>0</v>
      </c>
      <c r="K42" s="9"/>
      <c r="L42" s="16"/>
      <c r="M42" s="28" t="s">
        <v>5</v>
      </c>
      <c r="N42" s="29">
        <v>0</v>
      </c>
      <c r="O42" s="9"/>
      <c r="P42" s="16"/>
      <c r="Q42" s="28" t="s">
        <v>5</v>
      </c>
      <c r="R42" s="29">
        <v>0</v>
      </c>
      <c r="S42" s="9"/>
      <c r="T42" s="19"/>
      <c r="U42" s="28" t="s">
        <v>5</v>
      </c>
      <c r="V42" s="29">
        <v>0</v>
      </c>
      <c r="W42" s="9"/>
      <c r="X42" s="19"/>
      <c r="Y42" s="9"/>
      <c r="Z42" s="240"/>
      <c r="AA42" s="149"/>
      <c r="AB42" s="54"/>
    </row>
    <row r="43" spans="2:28" hidden="1" x14ac:dyDescent="0.3">
      <c r="B43" s="207"/>
      <c r="C43" s="28"/>
      <c r="D43" s="166"/>
      <c r="E43" s="28" t="s">
        <v>34</v>
      </c>
      <c r="F43" s="29">
        <v>0</v>
      </c>
      <c r="G43" s="9"/>
      <c r="H43" s="16"/>
      <c r="I43" s="28" t="s">
        <v>34</v>
      </c>
      <c r="J43" s="29">
        <v>0</v>
      </c>
      <c r="K43" s="9"/>
      <c r="L43" s="16"/>
      <c r="M43" s="28" t="s">
        <v>34</v>
      </c>
      <c r="N43" s="29">
        <v>0</v>
      </c>
      <c r="O43" s="9"/>
      <c r="P43" s="16"/>
      <c r="Q43" s="28" t="s">
        <v>34</v>
      </c>
      <c r="R43" s="29">
        <v>0</v>
      </c>
      <c r="S43" s="9"/>
      <c r="T43" s="19"/>
      <c r="U43" s="28" t="s">
        <v>34</v>
      </c>
      <c r="V43" s="29">
        <v>0</v>
      </c>
      <c r="W43" s="9"/>
      <c r="X43" s="19"/>
      <c r="Y43" s="9"/>
      <c r="Z43" s="240"/>
      <c r="AA43" s="149"/>
      <c r="AB43" s="54"/>
    </row>
    <row r="44" spans="2:28" hidden="1" x14ac:dyDescent="0.3">
      <c r="B44" s="209"/>
      <c r="C44" s="188"/>
      <c r="D44" s="189"/>
      <c r="E44" s="189"/>
      <c r="F44" s="196"/>
      <c r="G44" s="194"/>
      <c r="H44" s="192"/>
      <c r="I44" s="189"/>
      <c r="J44" s="196"/>
      <c r="K44" s="194"/>
      <c r="L44" s="192"/>
      <c r="M44" s="189"/>
      <c r="N44" s="196"/>
      <c r="O44" s="194"/>
      <c r="P44" s="192"/>
      <c r="Q44" s="189"/>
      <c r="R44" s="196"/>
      <c r="S44" s="194"/>
      <c r="T44" s="193"/>
      <c r="U44" s="189"/>
      <c r="V44" s="196"/>
      <c r="W44" s="194"/>
      <c r="X44" s="193"/>
      <c r="Y44" s="194"/>
      <c r="Z44" s="241"/>
      <c r="AA44" s="149"/>
      <c r="AB44" s="54"/>
    </row>
    <row r="45" spans="2:28" hidden="1" x14ac:dyDescent="0.3">
      <c r="B45" s="137"/>
      <c r="C45" s="28"/>
      <c r="D45" s="138"/>
      <c r="E45" s="28" t="s">
        <v>4</v>
      </c>
      <c r="F45" s="29">
        <v>0</v>
      </c>
      <c r="G45" s="35">
        <f t="shared" ref="G45" si="14">LARGE(F45:F46,1)+F47</f>
        <v>0</v>
      </c>
      <c r="H45" s="16"/>
      <c r="I45" s="28" t="s">
        <v>4</v>
      </c>
      <c r="J45" s="29">
        <v>0</v>
      </c>
      <c r="K45" s="35">
        <f t="shared" ref="K45" si="15">LARGE(J45:J46,1)+J47</f>
        <v>0</v>
      </c>
      <c r="L45" s="16"/>
      <c r="M45" s="28" t="s">
        <v>4</v>
      </c>
      <c r="N45" s="29">
        <v>0</v>
      </c>
      <c r="O45" s="35">
        <f t="shared" ref="O45" si="16">LARGE(N45:N46,1)+N47</f>
        <v>0</v>
      </c>
      <c r="P45" s="16"/>
      <c r="Q45" s="28" t="s">
        <v>4</v>
      </c>
      <c r="R45" s="29">
        <v>0</v>
      </c>
      <c r="S45" s="35">
        <f t="shared" ref="S45" si="17">LARGE(R45:R46,1)+R47</f>
        <v>0</v>
      </c>
      <c r="T45" s="19"/>
      <c r="U45" s="28" t="s">
        <v>4</v>
      </c>
      <c r="V45" s="29">
        <v>0</v>
      </c>
      <c r="W45" s="35">
        <f t="shared" ref="W45" si="18">LARGE(V45:V46,1)+V47</f>
        <v>0</v>
      </c>
      <c r="X45" s="19"/>
      <c r="Y45" s="9">
        <f>SUM(LARGE(G45:W45,{1,2,3,4}))</f>
        <v>0</v>
      </c>
      <c r="Z45" s="237">
        <f>RANK(Y45,$Y$9:$Y$51)</f>
        <v>3</v>
      </c>
      <c r="AA45" s="149"/>
      <c r="AB45" s="54"/>
    </row>
    <row r="46" spans="2:28" hidden="1" x14ac:dyDescent="0.3">
      <c r="B46" s="137"/>
      <c r="C46" s="28"/>
      <c r="D46" s="138"/>
      <c r="E46" s="28" t="s">
        <v>5</v>
      </c>
      <c r="F46" s="29">
        <v>0</v>
      </c>
      <c r="G46" s="9"/>
      <c r="H46" s="16"/>
      <c r="I46" s="28" t="s">
        <v>5</v>
      </c>
      <c r="J46" s="29">
        <v>0</v>
      </c>
      <c r="K46" s="9"/>
      <c r="L46" s="16"/>
      <c r="M46" s="28" t="s">
        <v>5</v>
      </c>
      <c r="N46" s="29">
        <v>0</v>
      </c>
      <c r="O46" s="9"/>
      <c r="P46" s="16"/>
      <c r="Q46" s="28" t="s">
        <v>5</v>
      </c>
      <c r="R46" s="29">
        <v>0</v>
      </c>
      <c r="S46" s="9"/>
      <c r="T46" s="19"/>
      <c r="U46" s="28" t="s">
        <v>5</v>
      </c>
      <c r="V46" s="29">
        <v>0</v>
      </c>
      <c r="W46" s="9"/>
      <c r="X46" s="19"/>
      <c r="Y46" s="9"/>
      <c r="Z46" s="237"/>
      <c r="AA46" s="149"/>
      <c r="AB46" s="54"/>
    </row>
    <row r="47" spans="2:28" hidden="1" x14ac:dyDescent="0.3">
      <c r="B47" s="137"/>
      <c r="C47" s="28"/>
      <c r="D47" s="138"/>
      <c r="E47" s="28" t="s">
        <v>34</v>
      </c>
      <c r="F47" s="29">
        <v>0</v>
      </c>
      <c r="G47" s="9"/>
      <c r="H47" s="16"/>
      <c r="I47" s="28" t="s">
        <v>34</v>
      </c>
      <c r="J47" s="29">
        <v>0</v>
      </c>
      <c r="K47" s="9"/>
      <c r="L47" s="16"/>
      <c r="M47" s="28" t="s">
        <v>34</v>
      </c>
      <c r="N47" s="29">
        <v>0</v>
      </c>
      <c r="O47" s="9"/>
      <c r="P47" s="16"/>
      <c r="Q47" s="28" t="s">
        <v>34</v>
      </c>
      <c r="R47" s="29">
        <v>0</v>
      </c>
      <c r="S47" s="9"/>
      <c r="T47" s="19"/>
      <c r="U47" s="28" t="s">
        <v>34</v>
      </c>
      <c r="V47" s="29">
        <v>0</v>
      </c>
      <c r="W47" s="9"/>
      <c r="X47" s="19"/>
      <c r="Y47" s="9"/>
      <c r="Z47" s="237"/>
      <c r="AA47" s="149"/>
      <c r="AB47" s="54"/>
    </row>
    <row r="48" spans="2:28" hidden="1" x14ac:dyDescent="0.3">
      <c r="B48" s="137"/>
      <c r="C48" s="28"/>
      <c r="D48" s="138"/>
      <c r="E48" s="138"/>
      <c r="F48" s="29"/>
      <c r="G48" s="9"/>
      <c r="H48" s="16"/>
      <c r="I48" s="138"/>
      <c r="J48" s="29"/>
      <c r="K48" s="9"/>
      <c r="L48" s="16"/>
      <c r="M48" s="138"/>
      <c r="N48" s="29"/>
      <c r="O48" s="9"/>
      <c r="P48" s="16"/>
      <c r="Q48" s="138"/>
      <c r="R48" s="29"/>
      <c r="S48" s="9"/>
      <c r="T48" s="19"/>
      <c r="U48" s="138"/>
      <c r="V48" s="29"/>
      <c r="W48" s="9"/>
      <c r="X48" s="19"/>
      <c r="Y48" s="9"/>
      <c r="Z48" s="237"/>
      <c r="AA48" s="149"/>
      <c r="AB48" s="54"/>
    </row>
    <row r="49" spans="1:28" hidden="1" x14ac:dyDescent="0.3">
      <c r="B49" s="137"/>
      <c r="C49" s="28"/>
      <c r="D49" s="138"/>
      <c r="E49" s="28" t="s">
        <v>4</v>
      </c>
      <c r="F49" s="29">
        <v>0</v>
      </c>
      <c r="G49" s="35">
        <f t="shared" ref="G49" si="19">LARGE(F49:F50,1)+F51</f>
        <v>0</v>
      </c>
      <c r="H49" s="16"/>
      <c r="I49" s="28" t="s">
        <v>4</v>
      </c>
      <c r="J49" s="29">
        <v>0</v>
      </c>
      <c r="K49" s="35">
        <f t="shared" ref="K49" si="20">LARGE(J49:J50,1)+J51</f>
        <v>0</v>
      </c>
      <c r="L49" s="16"/>
      <c r="M49" s="28" t="s">
        <v>4</v>
      </c>
      <c r="N49" s="29">
        <v>0</v>
      </c>
      <c r="O49" s="35">
        <f t="shared" ref="O49" si="21">LARGE(N49:N50,1)+N51</f>
        <v>0</v>
      </c>
      <c r="P49" s="16"/>
      <c r="Q49" s="28" t="s">
        <v>4</v>
      </c>
      <c r="R49" s="29">
        <v>0</v>
      </c>
      <c r="S49" s="35">
        <f t="shared" ref="S49" si="22">LARGE(R49:R50,1)+R51</f>
        <v>0</v>
      </c>
      <c r="T49" s="19"/>
      <c r="U49" s="28" t="s">
        <v>4</v>
      </c>
      <c r="V49" s="29">
        <v>0</v>
      </c>
      <c r="W49" s="35">
        <f t="shared" ref="W49" si="23">LARGE(V49:V50,1)+V51</f>
        <v>0</v>
      </c>
      <c r="X49" s="19"/>
      <c r="Y49" s="9">
        <f>SUM(LARGE(G49:W49,{1,2,3,4}))</f>
        <v>0</v>
      </c>
      <c r="Z49" s="237">
        <f>RANK(Y49,$Y$9:$Y$51)</f>
        <v>3</v>
      </c>
      <c r="AA49" s="149"/>
      <c r="AB49" s="54"/>
    </row>
    <row r="50" spans="1:28" hidden="1" x14ac:dyDescent="0.3">
      <c r="B50" s="137"/>
      <c r="C50" s="28"/>
      <c r="D50" s="138"/>
      <c r="E50" s="28" t="s">
        <v>5</v>
      </c>
      <c r="F50" s="29">
        <v>0</v>
      </c>
      <c r="G50" s="9"/>
      <c r="H50" s="16"/>
      <c r="I50" s="28" t="s">
        <v>5</v>
      </c>
      <c r="J50" s="29">
        <v>0</v>
      </c>
      <c r="K50" s="9"/>
      <c r="L50" s="16"/>
      <c r="M50" s="28" t="s">
        <v>5</v>
      </c>
      <c r="N50" s="29">
        <v>0</v>
      </c>
      <c r="O50" s="9"/>
      <c r="P50" s="16"/>
      <c r="Q50" s="28" t="s">
        <v>5</v>
      </c>
      <c r="R50" s="29">
        <v>0</v>
      </c>
      <c r="S50" s="9"/>
      <c r="T50" s="19"/>
      <c r="U50" s="28" t="s">
        <v>5</v>
      </c>
      <c r="V50" s="29">
        <v>0</v>
      </c>
      <c r="W50" s="9"/>
      <c r="X50" s="19"/>
      <c r="Y50" s="9"/>
      <c r="Z50" s="237"/>
      <c r="AA50" s="149"/>
      <c r="AB50" s="54"/>
    </row>
    <row r="51" spans="1:28" hidden="1" x14ac:dyDescent="0.3">
      <c r="B51" s="158"/>
      <c r="C51" s="28"/>
      <c r="D51" s="138"/>
      <c r="E51" s="28" t="s">
        <v>34</v>
      </c>
      <c r="F51" s="29">
        <v>0</v>
      </c>
      <c r="G51" s="9"/>
      <c r="H51" s="16"/>
      <c r="I51" s="28" t="s">
        <v>34</v>
      </c>
      <c r="J51" s="29">
        <v>0</v>
      </c>
      <c r="K51" s="9"/>
      <c r="L51" s="16"/>
      <c r="M51" s="28" t="s">
        <v>34</v>
      </c>
      <c r="N51" s="29">
        <v>0</v>
      </c>
      <c r="O51" s="9"/>
      <c r="P51" s="16"/>
      <c r="Q51" s="28" t="s">
        <v>34</v>
      </c>
      <c r="R51" s="29">
        <v>0</v>
      </c>
      <c r="S51" s="9"/>
      <c r="T51" s="19"/>
      <c r="U51" s="28" t="s">
        <v>34</v>
      </c>
      <c r="V51" s="29">
        <v>0</v>
      </c>
      <c r="W51" s="9"/>
      <c r="X51" s="19"/>
      <c r="Y51" s="9"/>
      <c r="Z51" s="237"/>
      <c r="AA51" s="149"/>
      <c r="AB51" s="54"/>
    </row>
    <row r="52" spans="1:28" ht="15" thickBot="1" x14ac:dyDescent="0.35">
      <c r="A52" s="139"/>
      <c r="B52" s="98"/>
      <c r="C52" s="133"/>
      <c r="D52" s="156"/>
      <c r="E52" s="33"/>
      <c r="F52" s="13"/>
      <c r="G52" s="40"/>
      <c r="H52" s="134"/>
      <c r="I52" s="133"/>
      <c r="J52" s="157"/>
      <c r="K52" s="40"/>
      <c r="L52" s="17"/>
      <c r="M52" s="132"/>
      <c r="N52" s="30"/>
      <c r="O52" s="13"/>
      <c r="P52" s="17"/>
      <c r="Q52" s="132"/>
      <c r="R52" s="157"/>
      <c r="S52" s="40"/>
      <c r="T52" s="13"/>
      <c r="U52" s="132"/>
      <c r="V52" s="157"/>
      <c r="W52" s="40"/>
      <c r="X52" s="13"/>
      <c r="Y52" s="151"/>
      <c r="Z52" s="242"/>
      <c r="AA52" s="176"/>
      <c r="AB52" s="56"/>
    </row>
    <row r="53" spans="1:28" x14ac:dyDescent="0.3">
      <c r="C53" s="138"/>
      <c r="E53" s="138"/>
    </row>
    <row r="55" spans="1:28" ht="22.2" customHeight="1" thickBot="1" x14ac:dyDescent="0.35">
      <c r="B55" s="46" t="s">
        <v>275</v>
      </c>
      <c r="C55" s="46"/>
      <c r="D55" s="46"/>
      <c r="E55" s="46"/>
      <c r="F55" s="46"/>
      <c r="G55" s="46"/>
      <c r="H55" s="47"/>
      <c r="I55" s="47"/>
      <c r="J55" s="48"/>
      <c r="K55" s="48"/>
      <c r="L55" s="47"/>
      <c r="M55" s="47"/>
      <c r="N55" s="48"/>
    </row>
    <row r="56" spans="1:28" ht="30" customHeight="1" thickBot="1" x14ac:dyDescent="0.45">
      <c r="B56" s="73" t="s">
        <v>3</v>
      </c>
      <c r="C56" s="74"/>
      <c r="D56" s="74"/>
      <c r="E56" s="74"/>
      <c r="F56" s="75"/>
      <c r="G56" s="75"/>
      <c r="H56" s="74"/>
      <c r="I56" s="74"/>
      <c r="J56" s="75"/>
      <c r="K56" s="75"/>
      <c r="L56" s="74"/>
      <c r="M56" s="74"/>
      <c r="N56" s="75"/>
      <c r="O56" s="75"/>
      <c r="P56" s="74"/>
      <c r="Q56" s="74"/>
      <c r="R56" s="74"/>
      <c r="S56" s="75"/>
      <c r="T56" s="75"/>
      <c r="U56" s="74"/>
      <c r="V56" s="74"/>
      <c r="W56" s="75"/>
      <c r="X56" s="75"/>
      <c r="Y56" s="75"/>
      <c r="Z56" s="219"/>
      <c r="AA56" s="479"/>
      <c r="AB56" s="76"/>
    </row>
    <row r="57" spans="1:28" x14ac:dyDescent="0.3">
      <c r="B57" s="681" t="s">
        <v>28</v>
      </c>
      <c r="C57" s="682"/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2"/>
      <c r="Y57" s="682"/>
      <c r="Z57" s="682"/>
      <c r="AA57" s="682"/>
      <c r="AB57" s="683"/>
    </row>
    <row r="58" spans="1:28" ht="15" thickBot="1" x14ac:dyDescent="0.35">
      <c r="B58" s="684"/>
      <c r="C58" s="685"/>
      <c r="D58" s="685"/>
      <c r="E58" s="685"/>
      <c r="F58" s="685"/>
      <c r="G58" s="685"/>
      <c r="H58" s="685"/>
      <c r="I58" s="685"/>
      <c r="J58" s="685"/>
      <c r="K58" s="685"/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5"/>
      <c r="X58" s="685"/>
      <c r="Y58" s="685"/>
      <c r="Z58" s="685"/>
      <c r="AA58" s="685"/>
      <c r="AB58" s="686"/>
    </row>
    <row r="59" spans="1:28" ht="15" thickBot="1" x14ac:dyDescent="0.35">
      <c r="B59" s="63" t="s">
        <v>12</v>
      </c>
      <c r="C59" s="64"/>
      <c r="D59" s="64"/>
      <c r="E59" s="64"/>
      <c r="F59" s="65"/>
      <c r="G59" s="66"/>
      <c r="H59" s="67"/>
      <c r="I59" s="71" t="s">
        <v>14</v>
      </c>
      <c r="J59" s="72">
        <v>85</v>
      </c>
      <c r="K59" s="72"/>
      <c r="L59" s="68"/>
      <c r="M59" s="77" t="s">
        <v>13</v>
      </c>
      <c r="N59" s="78">
        <v>83.2</v>
      </c>
      <c r="O59" s="79"/>
      <c r="P59" s="69"/>
      <c r="Q59" s="64"/>
      <c r="R59" s="64"/>
      <c r="S59" s="65"/>
      <c r="T59" s="70"/>
      <c r="U59" s="64"/>
      <c r="V59" s="64"/>
      <c r="W59" s="65"/>
      <c r="X59" s="155"/>
      <c r="Y59" s="155"/>
      <c r="Z59" s="220"/>
      <c r="AA59" s="480"/>
      <c r="AB59" s="76"/>
    </row>
    <row r="60" spans="1:28" ht="30.6" thickBot="1" x14ac:dyDescent="0.45">
      <c r="B60" s="43" t="s">
        <v>47</v>
      </c>
      <c r="C60" s="86"/>
      <c r="D60" s="87"/>
      <c r="E60" s="678" t="s">
        <v>75</v>
      </c>
      <c r="F60" s="679"/>
      <c r="G60" s="680"/>
      <c r="H60" s="25"/>
      <c r="I60" s="678" t="s">
        <v>7</v>
      </c>
      <c r="J60" s="679"/>
      <c r="K60" s="680"/>
      <c r="L60" s="23"/>
      <c r="M60" s="678" t="s">
        <v>76</v>
      </c>
      <c r="N60" s="679"/>
      <c r="O60" s="680"/>
      <c r="P60" s="23"/>
      <c r="Q60" s="678" t="s">
        <v>124</v>
      </c>
      <c r="R60" s="679"/>
      <c r="S60" s="680"/>
      <c r="T60" s="21"/>
      <c r="U60" s="678"/>
      <c r="V60" s="679"/>
      <c r="W60" s="680"/>
      <c r="X60" s="55"/>
      <c r="Y60" s="135" t="s">
        <v>265</v>
      </c>
      <c r="Z60" s="418" t="s">
        <v>45</v>
      </c>
      <c r="AA60" s="457" t="s">
        <v>291</v>
      </c>
      <c r="AB60" s="136" t="s">
        <v>31</v>
      </c>
    </row>
    <row r="61" spans="1:28" ht="15" thickBot="1" x14ac:dyDescent="0.35">
      <c r="B61" s="90" t="s">
        <v>0</v>
      </c>
      <c r="C61" s="91" t="s">
        <v>1</v>
      </c>
      <c r="D61" s="24" t="s">
        <v>2</v>
      </c>
      <c r="E61" s="91"/>
      <c r="F61" s="92" t="s">
        <v>10</v>
      </c>
      <c r="G61" s="36" t="s">
        <v>8</v>
      </c>
      <c r="H61" s="23"/>
      <c r="I61" s="93"/>
      <c r="J61" s="92" t="s">
        <v>10</v>
      </c>
      <c r="K61" s="36" t="s">
        <v>8</v>
      </c>
      <c r="L61" s="23"/>
      <c r="M61" s="94"/>
      <c r="N61" s="36" t="s">
        <v>10</v>
      </c>
      <c r="O61" s="36" t="s">
        <v>8</v>
      </c>
      <c r="P61" s="23"/>
      <c r="Q61" s="93"/>
      <c r="R61" s="95" t="s">
        <v>10</v>
      </c>
      <c r="S61" s="36" t="s">
        <v>6</v>
      </c>
      <c r="T61" s="96"/>
      <c r="U61" s="93"/>
      <c r="V61" s="95" t="s">
        <v>10</v>
      </c>
      <c r="W61" s="154" t="s">
        <v>6</v>
      </c>
      <c r="X61" s="21"/>
      <c r="Y61" s="36"/>
      <c r="Z61" s="418"/>
      <c r="AA61" s="456"/>
      <c r="AB61" s="55"/>
    </row>
    <row r="62" spans="1:28" x14ac:dyDescent="0.3">
      <c r="B62" s="137" t="s">
        <v>87</v>
      </c>
      <c r="C62" s="441" t="s">
        <v>78</v>
      </c>
      <c r="D62" s="45"/>
      <c r="E62" s="441" t="s">
        <v>4</v>
      </c>
      <c r="F62" s="442">
        <v>39.14</v>
      </c>
      <c r="G62" s="478">
        <f>LARGE(F63:F64,1)+F62</f>
        <v>85.14</v>
      </c>
      <c r="H62" s="405"/>
      <c r="I62" s="441" t="s">
        <v>4</v>
      </c>
      <c r="J62" s="442">
        <v>38.4</v>
      </c>
      <c r="K62" s="358">
        <f>LARGE(J63:J64,1)+J62</f>
        <v>83.57</v>
      </c>
      <c r="L62" s="405"/>
      <c r="M62" s="441" t="s">
        <v>4</v>
      </c>
      <c r="N62" s="442">
        <v>39.67</v>
      </c>
      <c r="O62" s="358">
        <f>LARGE(N63:N64,1)+N62</f>
        <v>85.13</v>
      </c>
      <c r="P62" s="458" t="e">
        <f>LARGE(O63:O64,1)+O62</f>
        <v>#NUM!</v>
      </c>
      <c r="Q62" s="441" t="s">
        <v>4</v>
      </c>
      <c r="R62" s="442">
        <v>39.74</v>
      </c>
      <c r="S62" s="478">
        <f>LARGE(R63:R64,1)+R62</f>
        <v>85.57</v>
      </c>
      <c r="T62" s="159" t="e">
        <f>LARGE(S63:S64,1)+S62</f>
        <v>#NUM!</v>
      </c>
      <c r="U62" s="28" t="s">
        <v>4</v>
      </c>
      <c r="V62" s="34">
        <v>0</v>
      </c>
      <c r="W62" s="35"/>
      <c r="X62" s="19"/>
      <c r="Y62" s="9">
        <f>85.14+85.57</f>
        <v>170.70999999999998</v>
      </c>
      <c r="Z62" s="419">
        <f>RANK(Y62,$Y$62:$Y$105)</f>
        <v>1</v>
      </c>
      <c r="AA62" s="149" t="s">
        <v>292</v>
      </c>
      <c r="AB62" s="54"/>
    </row>
    <row r="63" spans="1:28" x14ac:dyDescent="0.3">
      <c r="B63" s="137"/>
      <c r="C63" s="28"/>
      <c r="D63" s="138"/>
      <c r="E63" s="28" t="s">
        <v>5</v>
      </c>
      <c r="F63" s="34">
        <v>46</v>
      </c>
      <c r="G63" s="35"/>
      <c r="H63" s="16"/>
      <c r="I63" s="28" t="s">
        <v>5</v>
      </c>
      <c r="J63" s="34">
        <v>45.17</v>
      </c>
      <c r="K63" s="35"/>
      <c r="L63" s="16"/>
      <c r="M63" s="28" t="s">
        <v>5</v>
      </c>
      <c r="N63" s="34">
        <v>45.46</v>
      </c>
      <c r="O63" s="35"/>
      <c r="P63" s="160"/>
      <c r="Q63" s="28" t="s">
        <v>5</v>
      </c>
      <c r="R63" s="34">
        <v>45.67</v>
      </c>
      <c r="S63" s="35"/>
      <c r="T63" s="160"/>
      <c r="U63" s="28" t="s">
        <v>5</v>
      </c>
      <c r="V63" s="34">
        <v>0</v>
      </c>
      <c r="W63" s="35"/>
      <c r="X63" s="19"/>
      <c r="Y63" s="9"/>
      <c r="Z63" s="419"/>
      <c r="AA63" s="149"/>
      <c r="AB63" s="54"/>
    </row>
    <row r="64" spans="1:28" x14ac:dyDescent="0.3">
      <c r="B64" s="137"/>
      <c r="C64" s="28"/>
      <c r="D64" s="138"/>
      <c r="E64" s="28" t="s">
        <v>16</v>
      </c>
      <c r="F64" s="34">
        <v>45.25</v>
      </c>
      <c r="G64" s="35"/>
      <c r="H64" s="16"/>
      <c r="I64" s="28" t="s">
        <v>16</v>
      </c>
      <c r="J64" s="34">
        <v>45.08</v>
      </c>
      <c r="K64" s="35"/>
      <c r="L64" s="16"/>
      <c r="M64" s="28" t="s">
        <v>16</v>
      </c>
      <c r="N64" s="34">
        <v>44.95</v>
      </c>
      <c r="O64" s="35"/>
      <c r="P64" s="160"/>
      <c r="Q64" s="28" t="s">
        <v>16</v>
      </c>
      <c r="R64" s="34">
        <v>45.83</v>
      </c>
      <c r="S64" s="35"/>
      <c r="T64" s="160"/>
      <c r="U64" s="28" t="s">
        <v>16</v>
      </c>
      <c r="V64" s="34">
        <v>0</v>
      </c>
      <c r="W64" s="35"/>
      <c r="X64" s="19"/>
      <c r="Y64" s="9"/>
      <c r="Z64" s="419"/>
      <c r="AA64" s="149"/>
      <c r="AB64" s="54"/>
    </row>
    <row r="65" spans="2:28" x14ac:dyDescent="0.3">
      <c r="B65" s="295"/>
      <c r="C65" s="296"/>
      <c r="D65" s="297"/>
      <c r="E65" s="296"/>
      <c r="F65" s="298"/>
      <c r="G65" s="299"/>
      <c r="H65" s="300"/>
      <c r="I65" s="296"/>
      <c r="J65" s="298"/>
      <c r="K65" s="299"/>
      <c r="L65" s="300"/>
      <c r="M65" s="296"/>
      <c r="N65" s="298"/>
      <c r="O65" s="299"/>
      <c r="P65" s="301"/>
      <c r="Q65" s="296"/>
      <c r="R65" s="298"/>
      <c r="S65" s="299"/>
      <c r="T65" s="301"/>
      <c r="U65" s="296"/>
      <c r="V65" s="298"/>
      <c r="W65" s="299"/>
      <c r="X65" s="302"/>
      <c r="Y65" s="305"/>
      <c r="Z65" s="419"/>
      <c r="AA65" s="149"/>
      <c r="AB65" s="54"/>
    </row>
    <row r="66" spans="2:28" x14ac:dyDescent="0.3">
      <c r="B66" s="137" t="s">
        <v>88</v>
      </c>
      <c r="C66" s="441" t="s">
        <v>17</v>
      </c>
      <c r="D66" s="45"/>
      <c r="E66" s="441" t="s">
        <v>4</v>
      </c>
      <c r="F66" s="442">
        <v>37.79</v>
      </c>
      <c r="G66" s="358">
        <f>LARGE(F67:F68,1)+F66</f>
        <v>80.86</v>
      </c>
      <c r="H66" s="511"/>
      <c r="I66" s="512" t="s">
        <v>4</v>
      </c>
      <c r="J66" s="442">
        <v>0</v>
      </c>
      <c r="K66" s="358">
        <f>LARGE(J67:J68,1)+J66</f>
        <v>0</v>
      </c>
      <c r="L66" s="511"/>
      <c r="M66" s="512" t="s">
        <v>4</v>
      </c>
      <c r="N66" s="442">
        <v>37.94</v>
      </c>
      <c r="O66" s="358">
        <f>LARGE(N67:N68,1)+N66</f>
        <v>82.759999999999991</v>
      </c>
      <c r="P66" s="459" t="e">
        <f>LARGE(O67:O68,1)+O66</f>
        <v>#NUM!</v>
      </c>
      <c r="Q66" s="441" t="s">
        <v>4</v>
      </c>
      <c r="R66" s="442">
        <v>37.28</v>
      </c>
      <c r="S66" s="358">
        <f>LARGE(R67:R68,1)+R66</f>
        <v>80.259999999999991</v>
      </c>
      <c r="T66" s="160" t="e">
        <f>LARGE(S67:S68,1)+S66</f>
        <v>#NUM!</v>
      </c>
      <c r="U66" s="28" t="s">
        <v>4</v>
      </c>
      <c r="V66" s="34">
        <v>0</v>
      </c>
      <c r="W66" s="35"/>
      <c r="X66" s="19"/>
      <c r="Y66" s="9">
        <f>80.86+82.76</f>
        <v>163.62</v>
      </c>
      <c r="Z66" s="419">
        <v>2</v>
      </c>
      <c r="AA66" s="149" t="s">
        <v>290</v>
      </c>
      <c r="AB66" s="54"/>
    </row>
    <row r="67" spans="2:28" x14ac:dyDescent="0.3">
      <c r="B67" s="221"/>
      <c r="C67" s="441"/>
      <c r="D67" s="45"/>
      <c r="E67" s="441" t="s">
        <v>5</v>
      </c>
      <c r="F67" s="442">
        <v>43.07</v>
      </c>
      <c r="G67" s="440"/>
      <c r="H67" s="405"/>
      <c r="I67" s="441" t="s">
        <v>5</v>
      </c>
      <c r="J67" s="442">
        <v>0</v>
      </c>
      <c r="K67" s="358"/>
      <c r="L67" s="405"/>
      <c r="M67" s="441" t="s">
        <v>5</v>
      </c>
      <c r="N67" s="442">
        <v>42.43</v>
      </c>
      <c r="O67" s="358"/>
      <c r="P67" s="459"/>
      <c r="Q67" s="441" t="s">
        <v>5</v>
      </c>
      <c r="R67" s="442">
        <v>39.6</v>
      </c>
      <c r="S67" s="358"/>
      <c r="T67" s="160"/>
      <c r="U67" s="28" t="s">
        <v>5</v>
      </c>
      <c r="V67" s="34">
        <v>0</v>
      </c>
      <c r="W67" s="35"/>
      <c r="X67" s="19"/>
      <c r="Y67" s="9"/>
      <c r="Z67" s="419"/>
      <c r="AA67" s="149"/>
      <c r="AB67" s="54"/>
    </row>
    <row r="68" spans="2:28" x14ac:dyDescent="0.3">
      <c r="B68" s="137"/>
      <c r="C68" s="441"/>
      <c r="D68" s="45"/>
      <c r="E68" s="441" t="s">
        <v>16</v>
      </c>
      <c r="F68" s="442">
        <v>42.77</v>
      </c>
      <c r="G68" s="440"/>
      <c r="H68" s="405"/>
      <c r="I68" s="441" t="s">
        <v>16</v>
      </c>
      <c r="J68" s="442">
        <v>0</v>
      </c>
      <c r="K68" s="358"/>
      <c r="L68" s="405"/>
      <c r="M68" s="441" t="s">
        <v>16</v>
      </c>
      <c r="N68" s="442">
        <v>44.82</v>
      </c>
      <c r="O68" s="358"/>
      <c r="P68" s="459"/>
      <c r="Q68" s="441" t="s">
        <v>16</v>
      </c>
      <c r="R68" s="442">
        <v>42.98</v>
      </c>
      <c r="S68" s="358"/>
      <c r="T68" s="160"/>
      <c r="U68" s="28" t="s">
        <v>16</v>
      </c>
      <c r="V68" s="34">
        <v>0</v>
      </c>
      <c r="W68" s="35"/>
      <c r="X68" s="19"/>
      <c r="Y68" s="9"/>
      <c r="Z68" s="419"/>
      <c r="AA68" s="149"/>
      <c r="AB68" s="54"/>
    </row>
    <row r="69" spans="2:28" x14ac:dyDescent="0.3">
      <c r="B69" s="295"/>
      <c r="C69" s="469"/>
      <c r="D69" s="470"/>
      <c r="E69" s="469"/>
      <c r="F69" s="471"/>
      <c r="G69" s="472"/>
      <c r="H69" s="473"/>
      <c r="I69" s="470"/>
      <c r="J69" s="474"/>
      <c r="K69" s="475"/>
      <c r="L69" s="473"/>
      <c r="M69" s="469"/>
      <c r="N69" s="471"/>
      <c r="O69" s="476"/>
      <c r="P69" s="473"/>
      <c r="Q69" s="470"/>
      <c r="R69" s="469"/>
      <c r="S69" s="477"/>
      <c r="T69" s="302"/>
      <c r="U69" s="297"/>
      <c r="V69" s="296"/>
      <c r="W69" s="306"/>
      <c r="X69" s="302"/>
      <c r="Y69" s="305"/>
      <c r="Z69" s="419"/>
      <c r="AA69" s="149"/>
      <c r="AB69" s="54"/>
    </row>
    <row r="70" spans="2:28" x14ac:dyDescent="0.3">
      <c r="B70" s="137" t="s">
        <v>89</v>
      </c>
      <c r="C70" s="441" t="s">
        <v>79</v>
      </c>
      <c r="D70" s="45"/>
      <c r="E70" s="441" t="s">
        <v>4</v>
      </c>
      <c r="F70" s="442">
        <v>35.1</v>
      </c>
      <c r="G70" s="358">
        <f>LARGE(F71:F72,1)+F70</f>
        <v>78.62</v>
      </c>
      <c r="H70" s="511"/>
      <c r="I70" s="517" t="s">
        <v>4</v>
      </c>
      <c r="J70" s="442">
        <v>35.58</v>
      </c>
      <c r="K70" s="358">
        <f>LARGE(J71:J72,1)+J70</f>
        <v>77.84</v>
      </c>
      <c r="L70" s="511"/>
      <c r="M70" s="517" t="s">
        <v>4</v>
      </c>
      <c r="N70" s="442">
        <v>36.08</v>
      </c>
      <c r="O70" s="358">
        <f>LARGE(N71:N72,1)+N70</f>
        <v>76.349999999999994</v>
      </c>
      <c r="P70" s="511"/>
      <c r="Q70" s="512" t="s">
        <v>4</v>
      </c>
      <c r="R70" s="442">
        <v>36.97</v>
      </c>
      <c r="S70" s="358">
        <f>LARGE(R71:R72,1)+R70</f>
        <v>79.990000000000009</v>
      </c>
      <c r="T70" s="19"/>
      <c r="U70" s="28" t="s">
        <v>4</v>
      </c>
      <c r="V70" s="34">
        <v>0</v>
      </c>
      <c r="W70" s="35"/>
      <c r="X70" s="19"/>
      <c r="Y70" s="9">
        <f>78.62+79.99</f>
        <v>158.61000000000001</v>
      </c>
      <c r="Z70" s="419">
        <v>3</v>
      </c>
      <c r="AA70" s="149" t="s">
        <v>290</v>
      </c>
      <c r="AB70" s="54"/>
    </row>
    <row r="71" spans="2:28" x14ac:dyDescent="0.3">
      <c r="B71" s="137"/>
      <c r="C71" s="441"/>
      <c r="D71" s="45"/>
      <c r="E71" s="441" t="s">
        <v>5</v>
      </c>
      <c r="F71" s="442">
        <v>41.2</v>
      </c>
      <c r="G71" s="358"/>
      <c r="H71" s="405"/>
      <c r="I71" s="45" t="s">
        <v>5</v>
      </c>
      <c r="J71" s="357">
        <v>41.98</v>
      </c>
      <c r="K71" s="359"/>
      <c r="L71" s="405"/>
      <c r="M71" s="45" t="s">
        <v>5</v>
      </c>
      <c r="N71" s="357">
        <v>39.5</v>
      </c>
      <c r="O71" s="359"/>
      <c r="P71" s="405"/>
      <c r="Q71" s="441" t="s">
        <v>5</v>
      </c>
      <c r="R71" s="442">
        <v>42.06</v>
      </c>
      <c r="S71" s="358"/>
      <c r="T71" s="19"/>
      <c r="U71" s="28" t="s">
        <v>5</v>
      </c>
      <c r="V71" s="34">
        <v>0</v>
      </c>
      <c r="W71" s="35"/>
      <c r="X71" s="19"/>
      <c r="Y71" s="9"/>
      <c r="Z71" s="419"/>
      <c r="AA71" s="149"/>
      <c r="AB71" s="54"/>
    </row>
    <row r="72" spans="2:28" x14ac:dyDescent="0.3">
      <c r="B72" s="137"/>
      <c r="C72" s="441"/>
      <c r="D72" s="45"/>
      <c r="E72" s="441" t="s">
        <v>16</v>
      </c>
      <c r="F72" s="442">
        <v>43.52</v>
      </c>
      <c r="G72" s="358"/>
      <c r="H72" s="405"/>
      <c r="I72" s="45" t="s">
        <v>16</v>
      </c>
      <c r="J72" s="357">
        <v>42.26</v>
      </c>
      <c r="K72" s="359"/>
      <c r="L72" s="405"/>
      <c r="M72" s="45" t="s">
        <v>16</v>
      </c>
      <c r="N72" s="357">
        <v>40.270000000000003</v>
      </c>
      <c r="O72" s="359"/>
      <c r="P72" s="405"/>
      <c r="Q72" s="441" t="s">
        <v>16</v>
      </c>
      <c r="R72" s="442">
        <v>43.02</v>
      </c>
      <c r="S72" s="358"/>
      <c r="T72" s="19"/>
      <c r="U72" s="28" t="s">
        <v>16</v>
      </c>
      <c r="V72" s="34">
        <v>0</v>
      </c>
      <c r="W72" s="35"/>
      <c r="X72" s="19"/>
      <c r="Y72" s="9"/>
      <c r="Z72" s="419"/>
      <c r="AA72" s="149"/>
      <c r="AB72" s="54"/>
    </row>
    <row r="73" spans="2:28" x14ac:dyDescent="0.3">
      <c r="B73" s="295"/>
      <c r="C73" s="469"/>
      <c r="D73" s="470"/>
      <c r="E73" s="469"/>
      <c r="F73" s="471"/>
      <c r="G73" s="476"/>
      <c r="H73" s="473"/>
      <c r="I73" s="470"/>
      <c r="J73" s="474"/>
      <c r="K73" s="475"/>
      <c r="L73" s="473"/>
      <c r="M73" s="470"/>
      <c r="N73" s="474"/>
      <c r="O73" s="475"/>
      <c r="P73" s="473"/>
      <c r="Q73" s="470"/>
      <c r="R73" s="469"/>
      <c r="S73" s="475"/>
      <c r="T73" s="302"/>
      <c r="U73" s="297"/>
      <c r="V73" s="296"/>
      <c r="W73" s="305"/>
      <c r="X73" s="302"/>
      <c r="Y73" s="305"/>
      <c r="Z73" s="419"/>
      <c r="AA73" s="149"/>
      <c r="AB73" s="54"/>
    </row>
    <row r="74" spans="2:28" x14ac:dyDescent="0.3">
      <c r="B74" s="137" t="s">
        <v>90</v>
      </c>
      <c r="C74" s="441" t="s">
        <v>80</v>
      </c>
      <c r="D74" s="45"/>
      <c r="E74" s="441" t="s">
        <v>4</v>
      </c>
      <c r="F74" s="442">
        <v>26.75</v>
      </c>
      <c r="G74" s="358">
        <f>LARGE(F75:F76,1)+F74</f>
        <v>70.47999999999999</v>
      </c>
      <c r="H74" s="511"/>
      <c r="I74" s="517" t="s">
        <v>4</v>
      </c>
      <c r="J74" s="442">
        <v>38.17</v>
      </c>
      <c r="K74" s="358">
        <f>LARGE(J75:J76,1)+J74</f>
        <v>76.17</v>
      </c>
      <c r="L74" s="511"/>
      <c r="M74" s="517" t="s">
        <v>4</v>
      </c>
      <c r="N74" s="442">
        <v>36.700000000000003</v>
      </c>
      <c r="O74" s="358">
        <f>LARGE(N75:N76,1)+N74</f>
        <v>82.550000000000011</v>
      </c>
      <c r="P74" s="511"/>
      <c r="Q74" s="517" t="s">
        <v>4</v>
      </c>
      <c r="R74" s="442">
        <v>36.97</v>
      </c>
      <c r="S74" s="358">
        <f>LARGE(R75:R76,1)+R74</f>
        <v>79.539999999999992</v>
      </c>
      <c r="T74" s="19"/>
      <c r="U74" s="138" t="s">
        <v>4</v>
      </c>
      <c r="V74" s="29">
        <v>0</v>
      </c>
      <c r="W74" s="35"/>
      <c r="X74" s="19"/>
      <c r="Y74" s="9">
        <f>82.55+79.54</f>
        <v>162.09</v>
      </c>
      <c r="Z74" s="419">
        <v>4</v>
      </c>
      <c r="AA74" s="149" t="s">
        <v>290</v>
      </c>
      <c r="AB74" s="54"/>
    </row>
    <row r="75" spans="2:28" x14ac:dyDescent="0.3">
      <c r="B75" s="137"/>
      <c r="C75" s="28"/>
      <c r="D75" s="138"/>
      <c r="E75" s="28" t="s">
        <v>5</v>
      </c>
      <c r="F75" s="34">
        <v>18.05</v>
      </c>
      <c r="G75" s="35"/>
      <c r="H75" s="16"/>
      <c r="I75" s="138" t="s">
        <v>5</v>
      </c>
      <c r="J75" s="29">
        <v>38</v>
      </c>
      <c r="K75" s="9"/>
      <c r="L75" s="16"/>
      <c r="M75" s="138" t="s">
        <v>5</v>
      </c>
      <c r="N75" s="29">
        <v>45.85</v>
      </c>
      <c r="O75" s="9"/>
      <c r="P75" s="16"/>
      <c r="Q75" s="138" t="s">
        <v>5</v>
      </c>
      <c r="R75" s="29">
        <v>4.83</v>
      </c>
      <c r="S75" s="9"/>
      <c r="T75" s="19"/>
      <c r="U75" s="138" t="s">
        <v>5</v>
      </c>
      <c r="V75" s="29">
        <v>0</v>
      </c>
      <c r="W75" s="9"/>
      <c r="X75" s="19"/>
      <c r="Y75" s="9"/>
      <c r="Z75" s="419"/>
      <c r="AA75" s="149"/>
      <c r="AB75" s="54"/>
    </row>
    <row r="76" spans="2:28" x14ac:dyDescent="0.3">
      <c r="B76" s="137"/>
      <c r="C76" s="28"/>
      <c r="D76" s="138"/>
      <c r="E76" s="28" t="s">
        <v>16</v>
      </c>
      <c r="F76" s="34">
        <v>43.73</v>
      </c>
      <c r="G76" s="35"/>
      <c r="H76" s="16"/>
      <c r="I76" s="138" t="s">
        <v>16</v>
      </c>
      <c r="J76" s="29">
        <v>8.85</v>
      </c>
      <c r="K76" s="9"/>
      <c r="L76" s="16"/>
      <c r="M76" s="138" t="s">
        <v>16</v>
      </c>
      <c r="N76" s="29">
        <v>43.33</v>
      </c>
      <c r="O76" s="9"/>
      <c r="P76" s="16"/>
      <c r="Q76" s="138" t="s">
        <v>16</v>
      </c>
      <c r="R76" s="29">
        <v>42.57</v>
      </c>
      <c r="S76" s="9"/>
      <c r="T76" s="19"/>
      <c r="U76" s="138" t="s">
        <v>16</v>
      </c>
      <c r="V76" s="29">
        <v>0</v>
      </c>
      <c r="W76" s="9"/>
      <c r="X76" s="19"/>
      <c r="Y76" s="9"/>
      <c r="Z76" s="419"/>
      <c r="AA76" s="149"/>
      <c r="AB76" s="54"/>
    </row>
    <row r="77" spans="2:28" x14ac:dyDescent="0.3">
      <c r="B77" s="137"/>
      <c r="C77" s="28"/>
      <c r="D77" s="138"/>
      <c r="E77" s="28"/>
      <c r="F77" s="34"/>
      <c r="G77" s="35"/>
      <c r="H77" s="16"/>
      <c r="I77" s="138"/>
      <c r="J77" s="29"/>
      <c r="K77" s="9"/>
      <c r="L77" s="16"/>
      <c r="M77" s="138"/>
      <c r="N77" s="29"/>
      <c r="O77" s="9"/>
      <c r="P77" s="16"/>
      <c r="Q77" s="138"/>
      <c r="R77" s="28"/>
      <c r="S77" s="9"/>
      <c r="T77" s="19"/>
      <c r="U77" s="138"/>
      <c r="V77" s="28"/>
      <c r="W77" s="9"/>
      <c r="X77" s="19"/>
      <c r="Y77" s="9"/>
      <c r="Z77" s="419"/>
      <c r="AA77" s="149"/>
      <c r="AB77" s="54"/>
    </row>
    <row r="78" spans="2:28" x14ac:dyDescent="0.3">
      <c r="B78" s="307" t="s">
        <v>240</v>
      </c>
      <c r="C78" s="308" t="s">
        <v>78</v>
      </c>
      <c r="D78" s="309"/>
      <c r="E78" s="308" t="s">
        <v>4</v>
      </c>
      <c r="F78" s="310">
        <v>0</v>
      </c>
      <c r="G78" s="311">
        <f t="shared" ref="G78" si="24">LARGE(F78:F79,1)+F80</f>
        <v>0</v>
      </c>
      <c r="H78" s="312"/>
      <c r="I78" s="309" t="s">
        <v>4</v>
      </c>
      <c r="J78" s="313">
        <v>0</v>
      </c>
      <c r="K78" s="314"/>
      <c r="L78" s="312"/>
      <c r="M78" s="309" t="s">
        <v>4</v>
      </c>
      <c r="N78" s="313">
        <v>0</v>
      </c>
      <c r="O78" s="311">
        <f>LARGE(N78:N79,1)+N80</f>
        <v>0</v>
      </c>
      <c r="P78" s="312"/>
      <c r="Q78" s="309" t="s">
        <v>4</v>
      </c>
      <c r="R78" s="313">
        <v>38.26</v>
      </c>
      <c r="S78" s="311">
        <f>LARGE(R79:R80,1)+R78</f>
        <v>84.33</v>
      </c>
      <c r="T78" s="315"/>
      <c r="U78" s="309" t="s">
        <v>4</v>
      </c>
      <c r="V78" s="313">
        <v>0</v>
      </c>
      <c r="W78" s="311">
        <f>LARGE(V78:V79,1)+V80</f>
        <v>0</v>
      </c>
      <c r="X78" s="315"/>
      <c r="Y78" s="314">
        <v>84.33</v>
      </c>
      <c r="Z78" s="419">
        <v>5</v>
      </c>
      <c r="AA78" s="149" t="s">
        <v>290</v>
      </c>
      <c r="AB78" s="54"/>
    </row>
    <row r="79" spans="2:28" x14ac:dyDescent="0.3">
      <c r="B79" s="137"/>
      <c r="C79" s="28"/>
      <c r="D79" s="138"/>
      <c r="E79" s="28" t="s">
        <v>5</v>
      </c>
      <c r="F79" s="34">
        <v>0</v>
      </c>
      <c r="G79" s="35"/>
      <c r="H79" s="16"/>
      <c r="I79" s="138" t="s">
        <v>5</v>
      </c>
      <c r="J79" s="29">
        <v>0</v>
      </c>
      <c r="K79" s="9"/>
      <c r="L79" s="16"/>
      <c r="M79" s="138" t="s">
        <v>5</v>
      </c>
      <c r="N79" s="29">
        <v>0</v>
      </c>
      <c r="O79" s="9"/>
      <c r="P79" s="16"/>
      <c r="Q79" s="138" t="s">
        <v>5</v>
      </c>
      <c r="R79" s="29">
        <v>46.07</v>
      </c>
      <c r="S79" s="9"/>
      <c r="T79" s="19"/>
      <c r="U79" s="138" t="s">
        <v>5</v>
      </c>
      <c r="V79" s="29">
        <v>0</v>
      </c>
      <c r="W79" s="9"/>
      <c r="X79" s="19"/>
      <c r="Y79" s="9"/>
      <c r="Z79" s="419"/>
      <c r="AA79" s="149"/>
      <c r="AB79" s="54"/>
    </row>
    <row r="80" spans="2:28" x14ac:dyDescent="0.3">
      <c r="B80" s="137"/>
      <c r="C80" s="28"/>
      <c r="D80" s="138"/>
      <c r="E80" s="28" t="s">
        <v>16</v>
      </c>
      <c r="F80" s="34">
        <v>0</v>
      </c>
      <c r="G80" s="35"/>
      <c r="H80" s="16"/>
      <c r="I80" s="138" t="s">
        <v>16</v>
      </c>
      <c r="J80" s="29">
        <v>0</v>
      </c>
      <c r="K80" s="9"/>
      <c r="L80" s="16"/>
      <c r="M80" s="138" t="s">
        <v>16</v>
      </c>
      <c r="N80" s="29">
        <v>0</v>
      </c>
      <c r="O80" s="9"/>
      <c r="P80" s="16"/>
      <c r="Q80" s="138" t="s">
        <v>16</v>
      </c>
      <c r="R80" s="29">
        <v>14.12</v>
      </c>
      <c r="S80" s="9"/>
      <c r="T80" s="19"/>
      <c r="U80" s="138" t="s">
        <v>16</v>
      </c>
      <c r="V80" s="29">
        <v>0</v>
      </c>
      <c r="W80" s="9"/>
      <c r="X80" s="19"/>
      <c r="Y80" s="9"/>
      <c r="Z80" s="419"/>
      <c r="AA80" s="149"/>
      <c r="AB80" s="54"/>
    </row>
    <row r="81" spans="2:28" hidden="1" x14ac:dyDescent="0.3">
      <c r="B81" s="137"/>
      <c r="C81" s="28"/>
      <c r="D81" s="138"/>
      <c r="E81" s="28"/>
      <c r="F81" s="34"/>
      <c r="G81" s="35"/>
      <c r="H81" s="16"/>
      <c r="I81" s="138"/>
      <c r="J81" s="29"/>
      <c r="K81" s="9"/>
      <c r="L81" s="16"/>
      <c r="M81" s="138"/>
      <c r="N81" s="29"/>
      <c r="O81" s="9"/>
      <c r="P81" s="16"/>
      <c r="Q81" s="138"/>
      <c r="R81" s="28"/>
      <c r="S81" s="9"/>
      <c r="T81" s="19"/>
      <c r="U81" s="138"/>
      <c r="V81" s="28"/>
      <c r="W81" s="9"/>
      <c r="X81" s="19"/>
      <c r="Y81" s="9"/>
      <c r="Z81" s="419"/>
      <c r="AA81" s="149"/>
      <c r="AB81" s="54"/>
    </row>
    <row r="82" spans="2:28" ht="15" hidden="1" thickBot="1" x14ac:dyDescent="0.35">
      <c r="B82" s="137"/>
      <c r="C82" s="28"/>
      <c r="D82" s="138"/>
      <c r="E82" s="28" t="s">
        <v>4</v>
      </c>
      <c r="F82" s="34">
        <v>0</v>
      </c>
      <c r="G82" s="35">
        <f t="shared" ref="G82" si="25">LARGE(F82:F83,1)+F84</f>
        <v>0</v>
      </c>
      <c r="H82" s="16"/>
      <c r="I82" s="138" t="s">
        <v>4</v>
      </c>
      <c r="J82" s="29">
        <v>0</v>
      </c>
      <c r="K82" s="9"/>
      <c r="L82" s="16"/>
      <c r="M82" s="138" t="s">
        <v>4</v>
      </c>
      <c r="N82" s="29">
        <v>0</v>
      </c>
      <c r="O82" s="35">
        <f>LARGE(N82:N83,1)+N84</f>
        <v>0</v>
      </c>
      <c r="P82" s="17"/>
      <c r="Q82" s="138" t="s">
        <v>4</v>
      </c>
      <c r="R82" s="29">
        <v>0</v>
      </c>
      <c r="S82" s="35">
        <f>LARGE(R82:R83,1)+R84</f>
        <v>0</v>
      </c>
      <c r="T82" s="19"/>
      <c r="U82" s="138" t="s">
        <v>4</v>
      </c>
      <c r="V82" s="29">
        <v>0</v>
      </c>
      <c r="W82" s="35">
        <f>LARGE(V82:V83,1)+V84</f>
        <v>0</v>
      </c>
      <c r="X82" s="19"/>
      <c r="Y82" s="9">
        <f>SUM(LARGE(G82:W82,{1,2,3,4}))</f>
        <v>0</v>
      </c>
      <c r="Z82" s="419"/>
      <c r="AA82" s="149"/>
      <c r="AB82" s="54"/>
    </row>
    <row r="83" spans="2:28" hidden="1" x14ac:dyDescent="0.3">
      <c r="B83" s="137"/>
      <c r="C83" s="28"/>
      <c r="D83" s="138"/>
      <c r="E83" s="28" t="s">
        <v>5</v>
      </c>
      <c r="F83" s="29">
        <v>0</v>
      </c>
      <c r="G83" s="9"/>
      <c r="H83" s="16"/>
      <c r="I83" s="138" t="s">
        <v>5</v>
      </c>
      <c r="J83" s="29">
        <v>0</v>
      </c>
      <c r="K83" s="9"/>
      <c r="L83" s="16"/>
      <c r="M83" s="138" t="s">
        <v>5</v>
      </c>
      <c r="N83" s="29">
        <v>0</v>
      </c>
      <c r="O83" s="9"/>
      <c r="P83" s="15"/>
      <c r="Q83" s="138" t="s">
        <v>5</v>
      </c>
      <c r="R83" s="29">
        <v>0</v>
      </c>
      <c r="S83" s="9"/>
      <c r="T83" s="19"/>
      <c r="U83" s="138" t="s">
        <v>5</v>
      </c>
      <c r="V83" s="29">
        <v>0</v>
      </c>
      <c r="W83" s="9"/>
      <c r="X83" s="19"/>
      <c r="Y83" s="9"/>
      <c r="Z83" s="419"/>
      <c r="AA83" s="149"/>
      <c r="AB83" s="54"/>
    </row>
    <row r="84" spans="2:28" hidden="1" x14ac:dyDescent="0.3">
      <c r="B84" s="137"/>
      <c r="C84" s="28"/>
      <c r="D84" s="138"/>
      <c r="E84" s="28" t="s">
        <v>34</v>
      </c>
      <c r="F84" s="29">
        <v>0</v>
      </c>
      <c r="G84" s="9"/>
      <c r="H84" s="16"/>
      <c r="I84" s="138" t="s">
        <v>16</v>
      </c>
      <c r="J84" s="29">
        <v>0</v>
      </c>
      <c r="K84" s="9"/>
      <c r="L84" s="16"/>
      <c r="M84" s="138" t="s">
        <v>16</v>
      </c>
      <c r="N84" s="29">
        <v>0</v>
      </c>
      <c r="O84" s="9"/>
      <c r="P84" s="16"/>
      <c r="Q84" s="138" t="s">
        <v>16</v>
      </c>
      <c r="R84" s="29">
        <v>0</v>
      </c>
      <c r="S84" s="9"/>
      <c r="T84" s="19"/>
      <c r="U84" s="138" t="s">
        <v>16</v>
      </c>
      <c r="V84" s="29">
        <v>0</v>
      </c>
      <c r="W84" s="9"/>
      <c r="X84" s="19"/>
      <c r="Y84" s="9"/>
      <c r="Z84" s="419"/>
      <c r="AA84" s="149"/>
      <c r="AB84" s="54"/>
    </row>
    <row r="85" spans="2:28" hidden="1" x14ac:dyDescent="0.3">
      <c r="B85" s="137"/>
      <c r="C85" s="28"/>
      <c r="D85" s="138"/>
      <c r="E85" s="28"/>
      <c r="F85" s="29"/>
      <c r="G85" s="9"/>
      <c r="H85" s="16"/>
      <c r="I85" s="138"/>
      <c r="J85" s="29"/>
      <c r="K85" s="9"/>
      <c r="L85" s="16"/>
      <c r="M85" s="138"/>
      <c r="N85" s="29"/>
      <c r="O85" s="9"/>
      <c r="P85" s="16"/>
      <c r="Q85" s="138"/>
      <c r="R85" s="28"/>
      <c r="S85" s="9"/>
      <c r="T85" s="19"/>
      <c r="U85" s="138"/>
      <c r="V85" s="28"/>
      <c r="W85" s="9"/>
      <c r="X85" s="19"/>
      <c r="Y85" s="9"/>
      <c r="Z85" s="419"/>
      <c r="AA85" s="149"/>
      <c r="AB85" s="54"/>
    </row>
    <row r="86" spans="2:28" hidden="1" x14ac:dyDescent="0.3">
      <c r="B86" s="137"/>
      <c r="C86" s="28"/>
      <c r="D86" s="138"/>
      <c r="E86" s="28" t="s">
        <v>4</v>
      </c>
      <c r="F86" s="29">
        <v>0</v>
      </c>
      <c r="G86" s="35">
        <f t="shared" ref="G86" si="26">LARGE(F86:F87,1)+F88</f>
        <v>0</v>
      </c>
      <c r="H86" s="16"/>
      <c r="I86" s="138" t="s">
        <v>4</v>
      </c>
      <c r="J86" s="29">
        <v>0</v>
      </c>
      <c r="K86" s="9"/>
      <c r="L86" s="16"/>
      <c r="M86" s="138" t="s">
        <v>4</v>
      </c>
      <c r="N86" s="29">
        <v>0</v>
      </c>
      <c r="O86" s="35">
        <f>LARGE(N86:N87,1)+N88</f>
        <v>0</v>
      </c>
      <c r="P86" s="16"/>
      <c r="Q86" s="138" t="s">
        <v>4</v>
      </c>
      <c r="R86" s="29">
        <v>0</v>
      </c>
      <c r="S86" s="35">
        <f>LARGE(R86:R87,1)+R88</f>
        <v>0</v>
      </c>
      <c r="T86" s="19"/>
      <c r="U86" s="138" t="s">
        <v>4</v>
      </c>
      <c r="V86" s="29">
        <v>0</v>
      </c>
      <c r="W86" s="35">
        <f>LARGE(V86:V87,1)+V88</f>
        <v>0</v>
      </c>
      <c r="X86" s="19"/>
      <c r="Y86" s="9">
        <f>SUM(LARGE(G86:W86,{1,2,3,4}))</f>
        <v>0</v>
      </c>
      <c r="Z86" s="419"/>
      <c r="AA86" s="149"/>
      <c r="AB86" s="54"/>
    </row>
    <row r="87" spans="2:28" hidden="1" x14ac:dyDescent="0.3">
      <c r="B87" s="137"/>
      <c r="C87" s="28"/>
      <c r="D87" s="138"/>
      <c r="E87" s="28" t="s">
        <v>5</v>
      </c>
      <c r="F87" s="29">
        <v>0</v>
      </c>
      <c r="G87" s="9"/>
      <c r="H87" s="16"/>
      <c r="I87" s="138" t="s">
        <v>5</v>
      </c>
      <c r="J87" s="29">
        <v>0</v>
      </c>
      <c r="K87" s="9"/>
      <c r="L87" s="16"/>
      <c r="M87" s="138" t="s">
        <v>5</v>
      </c>
      <c r="N87" s="29">
        <v>0</v>
      </c>
      <c r="O87" s="9"/>
      <c r="P87" s="16"/>
      <c r="Q87" s="138" t="s">
        <v>5</v>
      </c>
      <c r="R87" s="29">
        <v>0</v>
      </c>
      <c r="S87" s="9"/>
      <c r="T87" s="19"/>
      <c r="U87" s="138" t="s">
        <v>5</v>
      </c>
      <c r="V87" s="29">
        <v>0</v>
      </c>
      <c r="W87" s="9"/>
      <c r="X87" s="19"/>
      <c r="Y87" s="9"/>
      <c r="Z87" s="419"/>
      <c r="AA87" s="149"/>
      <c r="AB87" s="54"/>
    </row>
    <row r="88" spans="2:28" hidden="1" x14ac:dyDescent="0.3">
      <c r="B88" s="137"/>
      <c r="C88" s="28"/>
      <c r="D88" s="138"/>
      <c r="E88" s="28" t="s">
        <v>34</v>
      </c>
      <c r="F88" s="29">
        <v>0</v>
      </c>
      <c r="G88" s="9"/>
      <c r="H88" s="16"/>
      <c r="I88" s="138" t="s">
        <v>16</v>
      </c>
      <c r="J88" s="29">
        <v>0</v>
      </c>
      <c r="K88" s="9"/>
      <c r="L88" s="16"/>
      <c r="M88" s="138" t="s">
        <v>16</v>
      </c>
      <c r="N88" s="29">
        <v>0</v>
      </c>
      <c r="O88" s="9"/>
      <c r="P88" s="16"/>
      <c r="Q88" s="138" t="s">
        <v>16</v>
      </c>
      <c r="R88" s="29">
        <v>0</v>
      </c>
      <c r="S88" s="9"/>
      <c r="T88" s="19"/>
      <c r="U88" s="138" t="s">
        <v>16</v>
      </c>
      <c r="V88" s="29">
        <v>0</v>
      </c>
      <c r="W88" s="9"/>
      <c r="X88" s="19"/>
      <c r="Y88" s="9"/>
      <c r="Z88" s="419"/>
      <c r="AA88" s="149"/>
      <c r="AB88" s="54"/>
    </row>
    <row r="89" spans="2:28" hidden="1" x14ac:dyDescent="0.3">
      <c r="B89" s="137"/>
      <c r="C89" s="28"/>
      <c r="D89" s="138"/>
      <c r="E89" s="138"/>
      <c r="F89" s="29"/>
      <c r="G89" s="9"/>
      <c r="H89" s="16"/>
      <c r="I89" s="138"/>
      <c r="J89" s="29"/>
      <c r="K89" s="9"/>
      <c r="L89" s="16"/>
      <c r="M89" s="138"/>
      <c r="N89" s="29"/>
      <c r="O89" s="9"/>
      <c r="P89" s="16"/>
      <c r="Q89" s="138"/>
      <c r="R89" s="29"/>
      <c r="S89" s="9"/>
      <c r="T89" s="19"/>
      <c r="U89" s="138"/>
      <c r="V89" s="29"/>
      <c r="W89" s="9"/>
      <c r="X89" s="19"/>
      <c r="Y89" s="9"/>
      <c r="Z89" s="419"/>
      <c r="AA89" s="149"/>
      <c r="AB89" s="54"/>
    </row>
    <row r="90" spans="2:28" hidden="1" x14ac:dyDescent="0.3">
      <c r="B90" s="137"/>
      <c r="C90" s="28"/>
      <c r="D90" s="138"/>
      <c r="E90" s="28" t="s">
        <v>4</v>
      </c>
      <c r="F90" s="29">
        <v>0</v>
      </c>
      <c r="G90" s="35">
        <f t="shared" ref="G90" si="27">LARGE(F90:F91,1)+F92</f>
        <v>0</v>
      </c>
      <c r="H90" s="16"/>
      <c r="I90" s="28" t="s">
        <v>4</v>
      </c>
      <c r="J90" s="29">
        <v>0</v>
      </c>
      <c r="K90" s="35">
        <f t="shared" ref="K90" si="28">LARGE(J90:J91,1)+J92</f>
        <v>0</v>
      </c>
      <c r="L90" s="16"/>
      <c r="M90" s="28" t="s">
        <v>4</v>
      </c>
      <c r="N90" s="29">
        <v>0</v>
      </c>
      <c r="O90" s="35">
        <f t="shared" ref="O90" si="29">LARGE(N90:N91,1)+N92</f>
        <v>0</v>
      </c>
      <c r="P90" s="16"/>
      <c r="Q90" s="28" t="s">
        <v>4</v>
      </c>
      <c r="R90" s="29">
        <v>0</v>
      </c>
      <c r="S90" s="35">
        <f t="shared" ref="S90" si="30">LARGE(R90:R91,1)+R92</f>
        <v>0</v>
      </c>
      <c r="T90" s="19"/>
      <c r="U90" s="28" t="s">
        <v>4</v>
      </c>
      <c r="V90" s="29">
        <v>0</v>
      </c>
      <c r="W90" s="35">
        <f t="shared" ref="W90" si="31">LARGE(V90:V91,1)+V92</f>
        <v>0</v>
      </c>
      <c r="X90" s="19"/>
      <c r="Y90" s="9">
        <f>SUM(LARGE(G90:W90,{1,2,3,4}))</f>
        <v>0</v>
      </c>
      <c r="Z90" s="419"/>
      <c r="AA90" s="149"/>
      <c r="AB90" s="54"/>
    </row>
    <row r="91" spans="2:28" hidden="1" x14ac:dyDescent="0.3">
      <c r="B91" s="137"/>
      <c r="C91" s="28"/>
      <c r="D91" s="138"/>
      <c r="E91" s="28" t="s">
        <v>5</v>
      </c>
      <c r="F91" s="29">
        <v>0</v>
      </c>
      <c r="G91" s="9"/>
      <c r="H91" s="16"/>
      <c r="I91" s="28" t="s">
        <v>5</v>
      </c>
      <c r="J91" s="29">
        <v>0</v>
      </c>
      <c r="K91" s="9"/>
      <c r="L91" s="16"/>
      <c r="M91" s="28" t="s">
        <v>5</v>
      </c>
      <c r="N91" s="29">
        <v>0</v>
      </c>
      <c r="O91" s="9"/>
      <c r="P91" s="16"/>
      <c r="Q91" s="28" t="s">
        <v>5</v>
      </c>
      <c r="R91" s="29">
        <v>0</v>
      </c>
      <c r="S91" s="9"/>
      <c r="T91" s="19"/>
      <c r="U91" s="28" t="s">
        <v>5</v>
      </c>
      <c r="V91" s="29">
        <v>0</v>
      </c>
      <c r="W91" s="9"/>
      <c r="X91" s="19"/>
      <c r="Y91" s="9"/>
      <c r="Z91" s="419"/>
      <c r="AA91" s="149"/>
      <c r="AB91" s="54"/>
    </row>
    <row r="92" spans="2:28" hidden="1" x14ac:dyDescent="0.3">
      <c r="B92" s="137"/>
      <c r="C92" s="28"/>
      <c r="D92" s="138"/>
      <c r="E92" s="28" t="s">
        <v>34</v>
      </c>
      <c r="F92" s="29">
        <v>0</v>
      </c>
      <c r="G92" s="9"/>
      <c r="H92" s="16"/>
      <c r="I92" s="28" t="s">
        <v>34</v>
      </c>
      <c r="J92" s="29">
        <v>0</v>
      </c>
      <c r="K92" s="9"/>
      <c r="L92" s="16"/>
      <c r="M92" s="28" t="s">
        <v>34</v>
      </c>
      <c r="N92" s="29">
        <v>0</v>
      </c>
      <c r="O92" s="9"/>
      <c r="P92" s="16"/>
      <c r="Q92" s="28" t="s">
        <v>34</v>
      </c>
      <c r="R92" s="29">
        <v>0</v>
      </c>
      <c r="S92" s="9"/>
      <c r="T92" s="19"/>
      <c r="U92" s="28" t="s">
        <v>34</v>
      </c>
      <c r="V92" s="29">
        <v>0</v>
      </c>
      <c r="W92" s="9"/>
      <c r="X92" s="19"/>
      <c r="Y92" s="9"/>
      <c r="Z92" s="419"/>
      <c r="AA92" s="149"/>
      <c r="AB92" s="54"/>
    </row>
    <row r="93" spans="2:28" hidden="1" x14ac:dyDescent="0.3">
      <c r="B93" s="137"/>
      <c r="C93" s="28"/>
      <c r="D93" s="138"/>
      <c r="E93" s="138"/>
      <c r="F93" s="29"/>
      <c r="G93" s="9"/>
      <c r="H93" s="16"/>
      <c r="I93" s="138"/>
      <c r="J93" s="29"/>
      <c r="K93" s="9"/>
      <c r="L93" s="16"/>
      <c r="M93" s="138"/>
      <c r="N93" s="29"/>
      <c r="O93" s="9"/>
      <c r="P93" s="16"/>
      <c r="Q93" s="138"/>
      <c r="R93" s="29"/>
      <c r="S93" s="9"/>
      <c r="T93" s="19"/>
      <c r="U93" s="138"/>
      <c r="V93" s="29"/>
      <c r="W93" s="9"/>
      <c r="X93" s="19"/>
      <c r="Y93" s="9"/>
      <c r="Z93" s="419"/>
      <c r="AA93" s="149"/>
      <c r="AB93" s="54"/>
    </row>
    <row r="94" spans="2:28" hidden="1" x14ac:dyDescent="0.3">
      <c r="B94" s="137"/>
      <c r="C94" s="28"/>
      <c r="D94" s="138"/>
      <c r="E94" s="28" t="s">
        <v>4</v>
      </c>
      <c r="F94" s="29">
        <v>0</v>
      </c>
      <c r="G94" s="35">
        <f t="shared" ref="G94" si="32">LARGE(F94:F95,1)+F96</f>
        <v>0</v>
      </c>
      <c r="H94" s="16"/>
      <c r="I94" s="28" t="s">
        <v>4</v>
      </c>
      <c r="J94" s="29">
        <v>0</v>
      </c>
      <c r="K94" s="35">
        <f t="shared" ref="K94" si="33">LARGE(J94:J95,1)+J96</f>
        <v>0</v>
      </c>
      <c r="L94" s="16"/>
      <c r="M94" s="28" t="s">
        <v>4</v>
      </c>
      <c r="N94" s="29">
        <v>0</v>
      </c>
      <c r="O94" s="35">
        <f t="shared" ref="O94" si="34">LARGE(N94:N95,1)+N96</f>
        <v>0</v>
      </c>
      <c r="P94" s="16"/>
      <c r="Q94" s="28" t="s">
        <v>4</v>
      </c>
      <c r="R94" s="29">
        <v>0</v>
      </c>
      <c r="S94" s="35">
        <f t="shared" ref="S94" si="35">LARGE(R94:R95,1)+R96</f>
        <v>0</v>
      </c>
      <c r="T94" s="19"/>
      <c r="U94" s="28" t="s">
        <v>4</v>
      </c>
      <c r="V94" s="29">
        <v>0</v>
      </c>
      <c r="W94" s="35">
        <f t="shared" ref="W94" si="36">LARGE(V94:V95,1)+V96</f>
        <v>0</v>
      </c>
      <c r="X94" s="19"/>
      <c r="Y94" s="9">
        <f>SUM(LARGE(G94:W94,{1,2,3,4}))</f>
        <v>0</v>
      </c>
      <c r="Z94" s="419"/>
      <c r="AA94" s="149"/>
      <c r="AB94" s="54"/>
    </row>
    <row r="95" spans="2:28" hidden="1" x14ac:dyDescent="0.3">
      <c r="B95" s="137"/>
      <c r="C95" s="28"/>
      <c r="D95" s="138"/>
      <c r="E95" s="28" t="s">
        <v>5</v>
      </c>
      <c r="F95" s="29">
        <v>0</v>
      </c>
      <c r="G95" s="9"/>
      <c r="H95" s="16"/>
      <c r="I95" s="28" t="s">
        <v>5</v>
      </c>
      <c r="J95" s="29">
        <v>0</v>
      </c>
      <c r="K95" s="9"/>
      <c r="L95" s="16"/>
      <c r="M95" s="28" t="s">
        <v>5</v>
      </c>
      <c r="N95" s="29">
        <v>0</v>
      </c>
      <c r="O95" s="9"/>
      <c r="P95" s="16"/>
      <c r="Q95" s="28" t="s">
        <v>5</v>
      </c>
      <c r="R95" s="29">
        <v>0</v>
      </c>
      <c r="S95" s="9"/>
      <c r="T95" s="19"/>
      <c r="U95" s="28" t="s">
        <v>5</v>
      </c>
      <c r="V95" s="29">
        <v>0</v>
      </c>
      <c r="W95" s="9"/>
      <c r="X95" s="19"/>
      <c r="Y95" s="9"/>
      <c r="Z95" s="419"/>
      <c r="AA95" s="149"/>
      <c r="AB95" s="54"/>
    </row>
    <row r="96" spans="2:28" hidden="1" x14ac:dyDescent="0.3">
      <c r="B96" s="137"/>
      <c r="C96" s="28"/>
      <c r="D96" s="138"/>
      <c r="E96" s="28" t="s">
        <v>34</v>
      </c>
      <c r="F96" s="29">
        <v>0</v>
      </c>
      <c r="G96" s="9"/>
      <c r="H96" s="16"/>
      <c r="I96" s="28" t="s">
        <v>34</v>
      </c>
      <c r="J96" s="29">
        <v>0</v>
      </c>
      <c r="K96" s="9"/>
      <c r="L96" s="16"/>
      <c r="M96" s="28" t="s">
        <v>34</v>
      </c>
      <c r="N96" s="29">
        <v>0</v>
      </c>
      <c r="O96" s="9"/>
      <c r="P96" s="16"/>
      <c r="Q96" s="28" t="s">
        <v>34</v>
      </c>
      <c r="R96" s="29">
        <v>0</v>
      </c>
      <c r="S96" s="9"/>
      <c r="T96" s="19"/>
      <c r="U96" s="28" t="s">
        <v>34</v>
      </c>
      <c r="V96" s="29">
        <v>0</v>
      </c>
      <c r="W96" s="9"/>
      <c r="X96" s="19"/>
      <c r="Y96" s="9"/>
      <c r="Z96" s="419"/>
      <c r="AA96" s="149"/>
      <c r="AB96" s="54"/>
    </row>
    <row r="97" spans="1:28" hidden="1" x14ac:dyDescent="0.3">
      <c r="B97" s="137"/>
      <c r="C97" s="28"/>
      <c r="D97" s="138"/>
      <c r="E97" s="138"/>
      <c r="F97" s="29"/>
      <c r="G97" s="9"/>
      <c r="H97" s="16"/>
      <c r="I97" s="138"/>
      <c r="J97" s="29"/>
      <c r="K97" s="9"/>
      <c r="L97" s="16"/>
      <c r="M97" s="138"/>
      <c r="N97" s="29"/>
      <c r="O97" s="9"/>
      <c r="P97" s="16"/>
      <c r="Q97" s="138"/>
      <c r="R97" s="29"/>
      <c r="S97" s="9"/>
      <c r="T97" s="19"/>
      <c r="U97" s="138"/>
      <c r="V97" s="29"/>
      <c r="W97" s="9"/>
      <c r="X97" s="19"/>
      <c r="Y97" s="9"/>
      <c r="Z97" s="419"/>
      <c r="AA97" s="149"/>
      <c r="AB97" s="54"/>
    </row>
    <row r="98" spans="1:28" hidden="1" x14ac:dyDescent="0.3">
      <c r="B98" s="137"/>
      <c r="C98" s="28"/>
      <c r="D98" s="138"/>
      <c r="E98" s="28" t="s">
        <v>4</v>
      </c>
      <c r="F98" s="29">
        <v>0</v>
      </c>
      <c r="G98" s="35">
        <f t="shared" ref="G98" si="37">LARGE(F98:F99,1)+F100</f>
        <v>0</v>
      </c>
      <c r="H98" s="16"/>
      <c r="I98" s="28" t="s">
        <v>4</v>
      </c>
      <c r="J98" s="29">
        <v>0</v>
      </c>
      <c r="K98" s="35">
        <f t="shared" ref="K98" si="38">LARGE(J98:J99,1)+J100</f>
        <v>0</v>
      </c>
      <c r="L98" s="16"/>
      <c r="M98" s="28" t="s">
        <v>4</v>
      </c>
      <c r="N98" s="29">
        <v>0</v>
      </c>
      <c r="O98" s="35">
        <f t="shared" ref="O98" si="39">LARGE(N98:N99,1)+N100</f>
        <v>0</v>
      </c>
      <c r="P98" s="16"/>
      <c r="Q98" s="28" t="s">
        <v>4</v>
      </c>
      <c r="R98" s="29">
        <v>0</v>
      </c>
      <c r="S98" s="35">
        <f t="shared" ref="S98" si="40">LARGE(R98:R99,1)+R100</f>
        <v>0</v>
      </c>
      <c r="T98" s="19"/>
      <c r="U98" s="28" t="s">
        <v>4</v>
      </c>
      <c r="V98" s="29">
        <v>0</v>
      </c>
      <c r="W98" s="35">
        <f t="shared" ref="W98" si="41">LARGE(V98:V99,1)+V100</f>
        <v>0</v>
      </c>
      <c r="X98" s="19"/>
      <c r="Y98" s="9">
        <f>SUM(LARGE(G98:W98,{1,2,3,4}))</f>
        <v>0</v>
      </c>
      <c r="Z98" s="419"/>
      <c r="AA98" s="149"/>
      <c r="AB98" s="54"/>
    </row>
    <row r="99" spans="1:28" hidden="1" x14ac:dyDescent="0.3">
      <c r="B99" s="137"/>
      <c r="C99" s="28"/>
      <c r="D99" s="138"/>
      <c r="E99" s="28" t="s">
        <v>5</v>
      </c>
      <c r="F99" s="29">
        <v>0</v>
      </c>
      <c r="G99" s="9"/>
      <c r="H99" s="16"/>
      <c r="I99" s="28" t="s">
        <v>5</v>
      </c>
      <c r="J99" s="29">
        <v>0</v>
      </c>
      <c r="K99" s="9"/>
      <c r="L99" s="16"/>
      <c r="M99" s="28" t="s">
        <v>5</v>
      </c>
      <c r="N99" s="29">
        <v>0</v>
      </c>
      <c r="O99" s="9"/>
      <c r="P99" s="16"/>
      <c r="Q99" s="28" t="s">
        <v>5</v>
      </c>
      <c r="R99" s="29">
        <v>0</v>
      </c>
      <c r="S99" s="9"/>
      <c r="T99" s="19"/>
      <c r="U99" s="28" t="s">
        <v>5</v>
      </c>
      <c r="V99" s="29">
        <v>0</v>
      </c>
      <c r="W99" s="9"/>
      <c r="X99" s="19"/>
      <c r="Y99" s="9"/>
      <c r="Z99" s="419"/>
      <c r="AA99" s="149"/>
      <c r="AB99" s="54"/>
    </row>
    <row r="100" spans="1:28" hidden="1" x14ac:dyDescent="0.3">
      <c r="B100" s="137"/>
      <c r="C100" s="28"/>
      <c r="D100" s="138"/>
      <c r="E100" s="28" t="s">
        <v>34</v>
      </c>
      <c r="F100" s="29">
        <v>0</v>
      </c>
      <c r="G100" s="9"/>
      <c r="H100" s="16"/>
      <c r="I100" s="28" t="s">
        <v>34</v>
      </c>
      <c r="J100" s="29">
        <v>0</v>
      </c>
      <c r="K100" s="9"/>
      <c r="L100" s="16"/>
      <c r="M100" s="28" t="s">
        <v>34</v>
      </c>
      <c r="N100" s="29">
        <v>0</v>
      </c>
      <c r="O100" s="9"/>
      <c r="P100" s="16"/>
      <c r="Q100" s="28" t="s">
        <v>34</v>
      </c>
      <c r="R100" s="29">
        <v>0</v>
      </c>
      <c r="S100" s="9"/>
      <c r="T100" s="19"/>
      <c r="U100" s="28" t="s">
        <v>34</v>
      </c>
      <c r="V100" s="29">
        <v>0</v>
      </c>
      <c r="W100" s="9"/>
      <c r="X100" s="19"/>
      <c r="Y100" s="9"/>
      <c r="Z100" s="419"/>
      <c r="AA100" s="149"/>
      <c r="AB100" s="54"/>
    </row>
    <row r="101" spans="1:28" hidden="1" x14ac:dyDescent="0.3">
      <c r="B101" s="295"/>
      <c r="C101" s="296"/>
      <c r="D101" s="297"/>
      <c r="E101" s="297"/>
      <c r="F101" s="304"/>
      <c r="G101" s="305"/>
      <c r="H101" s="300"/>
      <c r="I101" s="297"/>
      <c r="J101" s="304"/>
      <c r="K101" s="305"/>
      <c r="L101" s="300"/>
      <c r="M101" s="297"/>
      <c r="N101" s="304"/>
      <c r="O101" s="305"/>
      <c r="P101" s="300"/>
      <c r="Q101" s="297"/>
      <c r="R101" s="304"/>
      <c r="S101" s="305"/>
      <c r="T101" s="302"/>
      <c r="U101" s="297"/>
      <c r="V101" s="304"/>
      <c r="W101" s="305"/>
      <c r="X101" s="302"/>
      <c r="Y101" s="305"/>
      <c r="Z101" s="419"/>
      <c r="AA101" s="149"/>
      <c r="AB101" s="54"/>
    </row>
    <row r="102" spans="1:28" hidden="1" x14ac:dyDescent="0.3">
      <c r="B102" s="137"/>
      <c r="C102" s="28"/>
      <c r="D102" s="138"/>
      <c r="E102" s="28" t="s">
        <v>4</v>
      </c>
      <c r="F102" s="29">
        <v>0</v>
      </c>
      <c r="G102" s="35">
        <f t="shared" ref="G102" si="42">LARGE(F102:F103,1)+F104</f>
        <v>0</v>
      </c>
      <c r="H102" s="16"/>
      <c r="I102" s="28" t="s">
        <v>4</v>
      </c>
      <c r="J102" s="29">
        <v>0</v>
      </c>
      <c r="K102" s="35">
        <f t="shared" ref="K102" si="43">LARGE(J102:J103,1)+J104</f>
        <v>0</v>
      </c>
      <c r="L102" s="16"/>
      <c r="M102" s="28" t="s">
        <v>4</v>
      </c>
      <c r="N102" s="29">
        <v>0</v>
      </c>
      <c r="O102" s="35">
        <f t="shared" ref="O102" si="44">LARGE(N102:N103,1)+N104</f>
        <v>0</v>
      </c>
      <c r="P102" s="16"/>
      <c r="Q102" s="28" t="s">
        <v>4</v>
      </c>
      <c r="R102" s="29">
        <v>0</v>
      </c>
      <c r="S102" s="35">
        <f t="shared" ref="S102" si="45">LARGE(R102:R103,1)+R104</f>
        <v>0</v>
      </c>
      <c r="T102" s="19"/>
      <c r="U102" s="28" t="s">
        <v>4</v>
      </c>
      <c r="V102" s="29">
        <v>0</v>
      </c>
      <c r="W102" s="35">
        <f t="shared" ref="W102" si="46">LARGE(V102:V103,1)+V104</f>
        <v>0</v>
      </c>
      <c r="X102" s="19"/>
      <c r="Y102" s="9">
        <f>SUM(LARGE(G102:W102,{1,2,3,4}))</f>
        <v>0</v>
      </c>
      <c r="Z102" s="419">
        <v>5</v>
      </c>
      <c r="AA102" s="149"/>
      <c r="AB102" s="54"/>
    </row>
    <row r="103" spans="1:28" hidden="1" x14ac:dyDescent="0.3">
      <c r="B103" s="137"/>
      <c r="C103" s="28"/>
      <c r="D103" s="138"/>
      <c r="E103" s="28" t="s">
        <v>5</v>
      </c>
      <c r="F103" s="29">
        <v>0</v>
      </c>
      <c r="G103" s="9"/>
      <c r="H103" s="16"/>
      <c r="I103" s="28" t="s">
        <v>5</v>
      </c>
      <c r="J103" s="29">
        <v>0</v>
      </c>
      <c r="K103" s="9"/>
      <c r="L103" s="16"/>
      <c r="M103" s="28" t="s">
        <v>5</v>
      </c>
      <c r="N103" s="29">
        <v>0</v>
      </c>
      <c r="O103" s="9"/>
      <c r="P103" s="16"/>
      <c r="Q103" s="28" t="s">
        <v>5</v>
      </c>
      <c r="R103" s="29">
        <v>0</v>
      </c>
      <c r="S103" s="9"/>
      <c r="T103" s="19"/>
      <c r="U103" s="28" t="s">
        <v>5</v>
      </c>
      <c r="V103" s="29">
        <v>0</v>
      </c>
      <c r="W103" s="9"/>
      <c r="X103" s="19"/>
      <c r="Y103" s="9"/>
      <c r="Z103" s="419"/>
      <c r="AA103" s="149"/>
      <c r="AB103" s="54"/>
    </row>
    <row r="104" spans="1:28" hidden="1" x14ac:dyDescent="0.3">
      <c r="B104" s="158"/>
      <c r="C104" s="28"/>
      <c r="D104" s="138"/>
      <c r="E104" s="28" t="s">
        <v>34</v>
      </c>
      <c r="F104" s="29">
        <v>0</v>
      </c>
      <c r="G104" s="9"/>
      <c r="H104" s="16"/>
      <c r="I104" s="28" t="s">
        <v>34</v>
      </c>
      <c r="J104" s="29">
        <v>0</v>
      </c>
      <c r="K104" s="9"/>
      <c r="L104" s="16"/>
      <c r="M104" s="28" t="s">
        <v>34</v>
      </c>
      <c r="N104" s="29">
        <v>0</v>
      </c>
      <c r="O104" s="9"/>
      <c r="P104" s="16"/>
      <c r="Q104" s="28" t="s">
        <v>34</v>
      </c>
      <c r="R104" s="29">
        <v>0</v>
      </c>
      <c r="S104" s="9"/>
      <c r="T104" s="19"/>
      <c r="U104" s="28" t="s">
        <v>34</v>
      </c>
      <c r="V104" s="29">
        <v>0</v>
      </c>
      <c r="W104" s="9"/>
      <c r="X104" s="19"/>
      <c r="Y104" s="9"/>
      <c r="Z104" s="419"/>
      <c r="AA104" s="149"/>
      <c r="AB104" s="54"/>
    </row>
    <row r="105" spans="1:28" ht="15" thickBot="1" x14ac:dyDescent="0.35">
      <c r="A105" s="139"/>
      <c r="B105" s="98"/>
      <c r="C105" s="133"/>
      <c r="D105" s="156"/>
      <c r="E105" s="33"/>
      <c r="F105" s="13"/>
      <c r="G105" s="40"/>
      <c r="H105" s="134"/>
      <c r="I105" s="133"/>
      <c r="J105" s="157"/>
      <c r="K105" s="40"/>
      <c r="L105" s="17"/>
      <c r="M105" s="132"/>
      <c r="N105" s="30"/>
      <c r="O105" s="13"/>
      <c r="P105" s="17"/>
      <c r="Q105" s="132"/>
      <c r="R105" s="157"/>
      <c r="S105" s="40"/>
      <c r="T105" s="13"/>
      <c r="U105" s="132"/>
      <c r="V105" s="157"/>
      <c r="W105" s="40"/>
      <c r="X105" s="13"/>
      <c r="Y105" s="151"/>
      <c r="Z105" s="222"/>
      <c r="AA105" s="176"/>
      <c r="AB105" s="56"/>
    </row>
    <row r="108" spans="1:28" ht="22.2" customHeight="1" thickBot="1" x14ac:dyDescent="0.35">
      <c r="B108" s="46" t="s">
        <v>275</v>
      </c>
      <c r="C108" s="46"/>
      <c r="D108" s="46"/>
      <c r="E108" s="46"/>
      <c r="F108" s="46"/>
      <c r="G108" s="46"/>
      <c r="H108" s="47"/>
      <c r="I108" s="47"/>
      <c r="J108" s="48"/>
      <c r="K108" s="48"/>
      <c r="L108" s="47"/>
      <c r="M108" s="47"/>
      <c r="N108" s="48"/>
    </row>
    <row r="109" spans="1:28" ht="30" customHeight="1" thickBot="1" x14ac:dyDescent="0.45">
      <c r="B109" s="73" t="s">
        <v>3</v>
      </c>
      <c r="C109" s="74"/>
      <c r="D109" s="74"/>
      <c r="E109" s="74"/>
      <c r="F109" s="75"/>
      <c r="G109" s="75"/>
      <c r="H109" s="74"/>
      <c r="I109" s="74"/>
      <c r="J109" s="75"/>
      <c r="K109" s="75"/>
      <c r="L109" s="74"/>
      <c r="M109" s="74"/>
      <c r="N109" s="75"/>
      <c r="O109" s="75"/>
      <c r="P109" s="74"/>
      <c r="Q109" s="74"/>
      <c r="R109" s="74"/>
      <c r="S109" s="75"/>
      <c r="T109" s="75"/>
      <c r="U109" s="74"/>
      <c r="V109" s="74"/>
      <c r="W109" s="75"/>
      <c r="X109" s="75"/>
      <c r="Y109" s="75"/>
      <c r="Z109" s="219"/>
      <c r="AA109" s="479"/>
      <c r="AB109" s="76"/>
    </row>
    <row r="110" spans="1:28" x14ac:dyDescent="0.3">
      <c r="B110" s="681" t="s">
        <v>28</v>
      </c>
      <c r="C110" s="682"/>
      <c r="D110" s="682"/>
      <c r="E110" s="682"/>
      <c r="F110" s="682"/>
      <c r="G110" s="682"/>
      <c r="H110" s="682"/>
      <c r="I110" s="682"/>
      <c r="J110" s="682"/>
      <c r="K110" s="682"/>
      <c r="L110" s="682"/>
      <c r="M110" s="682"/>
      <c r="N110" s="682"/>
      <c r="O110" s="682"/>
      <c r="P110" s="682"/>
      <c r="Q110" s="682"/>
      <c r="R110" s="682"/>
      <c r="S110" s="682"/>
      <c r="T110" s="682"/>
      <c r="U110" s="682"/>
      <c r="V110" s="682"/>
      <c r="W110" s="682"/>
      <c r="X110" s="682"/>
      <c r="Y110" s="682"/>
      <c r="Z110" s="682"/>
      <c r="AA110" s="682"/>
      <c r="AB110" s="683"/>
    </row>
    <row r="111" spans="1:28" ht="15" thickBot="1" x14ac:dyDescent="0.35">
      <c r="B111" s="684"/>
      <c r="C111" s="685"/>
      <c r="D111" s="685"/>
      <c r="E111" s="685"/>
      <c r="F111" s="685"/>
      <c r="G111" s="685"/>
      <c r="H111" s="685"/>
      <c r="I111" s="685"/>
      <c r="J111" s="685"/>
      <c r="K111" s="685"/>
      <c r="L111" s="685"/>
      <c r="M111" s="685"/>
      <c r="N111" s="685"/>
      <c r="O111" s="685"/>
      <c r="P111" s="685"/>
      <c r="Q111" s="685"/>
      <c r="R111" s="685"/>
      <c r="S111" s="685"/>
      <c r="T111" s="685"/>
      <c r="U111" s="685"/>
      <c r="V111" s="685"/>
      <c r="W111" s="685"/>
      <c r="X111" s="685"/>
      <c r="Y111" s="685"/>
      <c r="Z111" s="685"/>
      <c r="AA111" s="685"/>
      <c r="AB111" s="686"/>
    </row>
    <row r="112" spans="1:28" ht="15" thickBot="1" x14ac:dyDescent="0.35">
      <c r="B112" s="63" t="s">
        <v>12</v>
      </c>
      <c r="C112" s="64"/>
      <c r="D112" s="64"/>
      <c r="E112" s="64"/>
      <c r="F112" s="65"/>
      <c r="G112" s="66"/>
      <c r="H112" s="67"/>
      <c r="I112" s="71" t="s">
        <v>14</v>
      </c>
      <c r="J112" s="72">
        <v>85</v>
      </c>
      <c r="K112" s="72"/>
      <c r="L112" s="68"/>
      <c r="M112" s="77" t="s">
        <v>13</v>
      </c>
      <c r="N112" s="78">
        <v>83.2</v>
      </c>
      <c r="O112" s="79"/>
      <c r="P112" s="69"/>
      <c r="Q112" s="64"/>
      <c r="R112" s="64"/>
      <c r="S112" s="65"/>
      <c r="T112" s="70"/>
      <c r="U112" s="64"/>
      <c r="V112" s="64"/>
      <c r="W112" s="65"/>
      <c r="X112" s="155"/>
      <c r="Y112" s="155"/>
      <c r="Z112" s="220"/>
      <c r="AA112" s="480"/>
      <c r="AB112" s="76"/>
    </row>
    <row r="113" spans="2:28" ht="30.6" thickBot="1" x14ac:dyDescent="0.45">
      <c r="B113" s="43" t="s">
        <v>33</v>
      </c>
      <c r="C113" s="86"/>
      <c r="D113" s="87"/>
      <c r="E113" s="678" t="s">
        <v>75</v>
      </c>
      <c r="F113" s="679"/>
      <c r="G113" s="680"/>
      <c r="H113" s="25"/>
      <c r="I113" s="678" t="s">
        <v>7</v>
      </c>
      <c r="J113" s="679"/>
      <c r="K113" s="680"/>
      <c r="L113" s="23"/>
      <c r="M113" s="678" t="s">
        <v>76</v>
      </c>
      <c r="N113" s="679"/>
      <c r="O113" s="680"/>
      <c r="P113" s="23"/>
      <c r="Q113" s="678" t="s">
        <v>124</v>
      </c>
      <c r="R113" s="679"/>
      <c r="S113" s="680"/>
      <c r="T113" s="21"/>
      <c r="U113" s="678"/>
      <c r="V113" s="679"/>
      <c r="W113" s="680"/>
      <c r="X113" s="55"/>
      <c r="Y113" s="356" t="s">
        <v>265</v>
      </c>
      <c r="Z113" s="418" t="s">
        <v>45</v>
      </c>
      <c r="AA113" s="457" t="s">
        <v>289</v>
      </c>
      <c r="AB113" s="136" t="s">
        <v>31</v>
      </c>
    </row>
    <row r="114" spans="2:28" ht="15" thickBot="1" x14ac:dyDescent="0.35">
      <c r="B114" s="90" t="s">
        <v>0</v>
      </c>
      <c r="C114" s="91" t="s">
        <v>1</v>
      </c>
      <c r="D114" s="24" t="s">
        <v>2</v>
      </c>
      <c r="E114" s="91"/>
      <c r="F114" s="92" t="s">
        <v>10</v>
      </c>
      <c r="G114" s="36" t="s">
        <v>8</v>
      </c>
      <c r="H114" s="23"/>
      <c r="I114" s="93"/>
      <c r="J114" s="92" t="s">
        <v>10</v>
      </c>
      <c r="K114" s="36" t="s">
        <v>8</v>
      </c>
      <c r="L114" s="23"/>
      <c r="M114" s="94"/>
      <c r="N114" s="36" t="s">
        <v>10</v>
      </c>
      <c r="O114" s="36" t="s">
        <v>8</v>
      </c>
      <c r="P114" s="23"/>
      <c r="Q114" s="93"/>
      <c r="R114" s="95" t="s">
        <v>10</v>
      </c>
      <c r="S114" s="36" t="s">
        <v>6</v>
      </c>
      <c r="T114" s="96"/>
      <c r="U114" s="93"/>
      <c r="V114" s="95" t="s">
        <v>10</v>
      </c>
      <c r="W114" s="154" t="s">
        <v>6</v>
      </c>
      <c r="X114" s="21"/>
      <c r="Y114" s="36"/>
      <c r="Z114" s="418"/>
      <c r="AA114" s="456"/>
      <c r="AB114" s="55"/>
    </row>
    <row r="115" spans="2:28" x14ac:dyDescent="0.3">
      <c r="B115" s="137" t="s">
        <v>91</v>
      </c>
      <c r="C115" s="441" t="s">
        <v>81</v>
      </c>
      <c r="D115" s="45"/>
      <c r="E115" s="441" t="s">
        <v>4</v>
      </c>
      <c r="F115" s="442">
        <v>40.369999999999997</v>
      </c>
      <c r="G115" s="478">
        <f>LARGE(F116:F117,1)+F115</f>
        <v>86.32</v>
      </c>
      <c r="H115" s="405"/>
      <c r="I115" s="441" t="s">
        <v>4</v>
      </c>
      <c r="J115" s="442">
        <v>39.409999999999997</v>
      </c>
      <c r="K115" s="358">
        <f>LARGE(J116:J117,1)+J115</f>
        <v>48.66</v>
      </c>
      <c r="L115" s="511"/>
      <c r="M115" s="512" t="s">
        <v>4</v>
      </c>
      <c r="N115" s="442">
        <v>38.04</v>
      </c>
      <c r="O115" s="358">
        <f>LARGE(N116:N117,1)+N115</f>
        <v>69.239999999999995</v>
      </c>
      <c r="P115" s="458" t="e">
        <f>LARGE(O116:O117,1)+O115</f>
        <v>#NUM!</v>
      </c>
      <c r="Q115" s="512" t="s">
        <v>4</v>
      </c>
      <c r="R115" s="442">
        <v>38.85</v>
      </c>
      <c r="S115" s="358">
        <f>LARGE(R116:R117,1)+R115</f>
        <v>82.09</v>
      </c>
      <c r="T115" s="458" t="e">
        <f>LARGE(S116:S117,1)+S115</f>
        <v>#NUM!</v>
      </c>
      <c r="U115" s="441" t="s">
        <v>4</v>
      </c>
      <c r="V115" s="442">
        <v>0</v>
      </c>
      <c r="W115" s="358">
        <f>LARGE(V116:V117,1)+V115</f>
        <v>0</v>
      </c>
      <c r="X115" s="434"/>
      <c r="Y115" s="359">
        <f>86.32+82.09</f>
        <v>168.41</v>
      </c>
      <c r="Z115" s="419">
        <f>RANK(Y115,$Y$115:$Y$169)</f>
        <v>5</v>
      </c>
      <c r="AA115" s="149" t="s">
        <v>290</v>
      </c>
      <c r="AB115" s="54"/>
    </row>
    <row r="116" spans="2:28" x14ac:dyDescent="0.3">
      <c r="B116" s="137"/>
      <c r="C116" s="441"/>
      <c r="D116" s="45"/>
      <c r="E116" s="441" t="s">
        <v>5</v>
      </c>
      <c r="F116" s="442">
        <v>45.95</v>
      </c>
      <c r="G116" s="358"/>
      <c r="H116" s="405"/>
      <c r="I116" s="441" t="s">
        <v>5</v>
      </c>
      <c r="J116" s="442">
        <v>9.25</v>
      </c>
      <c r="K116" s="358"/>
      <c r="L116" s="511"/>
      <c r="M116" s="512" t="s">
        <v>5</v>
      </c>
      <c r="N116" s="442">
        <v>30.95</v>
      </c>
      <c r="O116" s="358"/>
      <c r="P116" s="459"/>
      <c r="Q116" s="512" t="s">
        <v>5</v>
      </c>
      <c r="R116" s="442">
        <v>43.24</v>
      </c>
      <c r="S116" s="358"/>
      <c r="T116" s="459"/>
      <c r="U116" s="441" t="s">
        <v>5</v>
      </c>
      <c r="V116" s="442">
        <v>0</v>
      </c>
      <c r="W116" s="358"/>
      <c r="X116" s="434"/>
      <c r="Y116" s="359"/>
      <c r="Z116" s="419"/>
      <c r="AA116" s="149"/>
      <c r="AB116" s="54"/>
    </row>
    <row r="117" spans="2:28" x14ac:dyDescent="0.3">
      <c r="B117" s="137"/>
      <c r="C117" s="441"/>
      <c r="D117" s="45"/>
      <c r="E117" s="441" t="s">
        <v>16</v>
      </c>
      <c r="F117" s="442">
        <v>44.72</v>
      </c>
      <c r="G117" s="358"/>
      <c r="H117" s="405"/>
      <c r="I117" s="441" t="s">
        <v>16</v>
      </c>
      <c r="J117" s="442">
        <v>0</v>
      </c>
      <c r="K117" s="358"/>
      <c r="L117" s="511"/>
      <c r="M117" s="512" t="s">
        <v>16</v>
      </c>
      <c r="N117" s="442">
        <v>31.2</v>
      </c>
      <c r="O117" s="358"/>
      <c r="P117" s="459"/>
      <c r="Q117" s="512" t="s">
        <v>16</v>
      </c>
      <c r="R117" s="442">
        <v>42.79</v>
      </c>
      <c r="S117" s="358"/>
      <c r="T117" s="459"/>
      <c r="U117" s="441" t="s">
        <v>16</v>
      </c>
      <c r="V117" s="442">
        <v>0</v>
      </c>
      <c r="W117" s="358"/>
      <c r="X117" s="434"/>
      <c r="Y117" s="359"/>
      <c r="Z117" s="419"/>
      <c r="AA117" s="149"/>
      <c r="AB117" s="54"/>
    </row>
    <row r="118" spans="2:28" x14ac:dyDescent="0.3">
      <c r="B118" s="295"/>
      <c r="C118" s="469"/>
      <c r="D118" s="470"/>
      <c r="E118" s="469"/>
      <c r="F118" s="471"/>
      <c r="G118" s="476"/>
      <c r="H118" s="473"/>
      <c r="I118" s="469"/>
      <c r="J118" s="471"/>
      <c r="K118" s="476"/>
      <c r="L118" s="473"/>
      <c r="M118" s="469"/>
      <c r="N118" s="471"/>
      <c r="O118" s="476"/>
      <c r="P118" s="481"/>
      <c r="Q118" s="469"/>
      <c r="R118" s="471"/>
      <c r="S118" s="476"/>
      <c r="T118" s="481"/>
      <c r="U118" s="469"/>
      <c r="V118" s="471"/>
      <c r="W118" s="476"/>
      <c r="X118" s="482"/>
      <c r="Y118" s="483"/>
      <c r="Z118" s="419"/>
      <c r="AA118" s="149"/>
      <c r="AB118" s="54"/>
    </row>
    <row r="119" spans="2:28" x14ac:dyDescent="0.3">
      <c r="B119" s="137" t="s">
        <v>92</v>
      </c>
      <c r="C119" s="441" t="s">
        <v>18</v>
      </c>
      <c r="D119" s="45"/>
      <c r="E119" s="441" t="s">
        <v>4</v>
      </c>
      <c r="F119" s="442">
        <v>38.26</v>
      </c>
      <c r="G119" s="358">
        <f>LARGE(F120:F121,1)+F119</f>
        <v>83.387</v>
      </c>
      <c r="H119" s="405"/>
      <c r="I119" s="441" t="s">
        <v>4</v>
      </c>
      <c r="J119" s="442">
        <v>38.86</v>
      </c>
      <c r="K119" s="358">
        <f t="shared" ref="K119:K123" si="47">LARGE(J120:J121,1)+J119</f>
        <v>84.17</v>
      </c>
      <c r="L119" s="405"/>
      <c r="M119" s="441" t="s">
        <v>4</v>
      </c>
      <c r="N119" s="442">
        <v>39.590000000000003</v>
      </c>
      <c r="O119" s="478">
        <f>LARGE(N120:N121,1)+N119</f>
        <v>85.03</v>
      </c>
      <c r="P119" s="459" t="e">
        <f>LARGE(O120:O121,1)+O119</f>
        <v>#NUM!</v>
      </c>
      <c r="Q119" s="441" t="s">
        <v>4</v>
      </c>
      <c r="R119" s="442">
        <v>38.119999999999997</v>
      </c>
      <c r="S119" s="478">
        <f>LARGE(R120:R121,1)+R119</f>
        <v>84.289999999999992</v>
      </c>
      <c r="T119" s="459" t="e">
        <f>LARGE(S120:S121,1)+S119</f>
        <v>#NUM!</v>
      </c>
      <c r="U119" s="441" t="s">
        <v>4</v>
      </c>
      <c r="V119" s="442">
        <v>0</v>
      </c>
      <c r="W119" s="358">
        <f>LARGE(V120:V121,1)+V119</f>
        <v>0</v>
      </c>
      <c r="X119" s="434"/>
      <c r="Y119" s="359">
        <f>85.03+84.29</f>
        <v>169.32</v>
      </c>
      <c r="Z119" s="419">
        <f t="shared" ref="Z119:Z163" si="48">RANK(Y119,$Y$115:$Y$169)</f>
        <v>3</v>
      </c>
      <c r="AA119" s="149" t="s">
        <v>293</v>
      </c>
      <c r="AB119" s="54"/>
    </row>
    <row r="120" spans="2:28" x14ac:dyDescent="0.3">
      <c r="B120" s="137"/>
      <c r="C120" s="441"/>
      <c r="D120" s="45"/>
      <c r="E120" s="441" t="s">
        <v>5</v>
      </c>
      <c r="F120" s="442">
        <v>45.127000000000002</v>
      </c>
      <c r="G120" s="358"/>
      <c r="H120" s="405"/>
      <c r="I120" s="441" t="s">
        <v>5</v>
      </c>
      <c r="J120" s="442">
        <v>45.27</v>
      </c>
      <c r="K120" s="358"/>
      <c r="L120" s="405"/>
      <c r="M120" s="441" t="s">
        <v>5</v>
      </c>
      <c r="N120" s="442">
        <v>5.13</v>
      </c>
      <c r="O120" s="358"/>
      <c r="P120" s="459"/>
      <c r="Q120" s="441" t="s">
        <v>5</v>
      </c>
      <c r="R120" s="442">
        <v>46.17</v>
      </c>
      <c r="S120" s="358"/>
      <c r="T120" s="459"/>
      <c r="U120" s="441" t="s">
        <v>5</v>
      </c>
      <c r="V120" s="442">
        <v>0</v>
      </c>
      <c r="W120" s="358"/>
      <c r="X120" s="434"/>
      <c r="Y120" s="359"/>
      <c r="Z120" s="419"/>
      <c r="AA120" s="149"/>
      <c r="AB120" s="54"/>
    </row>
    <row r="121" spans="2:28" x14ac:dyDescent="0.3">
      <c r="B121" s="137"/>
      <c r="C121" s="441"/>
      <c r="D121" s="45"/>
      <c r="E121" s="441" t="s">
        <v>16</v>
      </c>
      <c r="F121" s="442">
        <v>44.12</v>
      </c>
      <c r="G121" s="358"/>
      <c r="H121" s="405"/>
      <c r="I121" s="441" t="s">
        <v>16</v>
      </c>
      <c r="J121" s="442">
        <v>45.31</v>
      </c>
      <c r="K121" s="358"/>
      <c r="L121" s="405"/>
      <c r="M121" s="441" t="s">
        <v>16</v>
      </c>
      <c r="N121" s="442">
        <v>45.44</v>
      </c>
      <c r="O121" s="358"/>
      <c r="P121" s="459"/>
      <c r="Q121" s="441" t="s">
        <v>16</v>
      </c>
      <c r="R121" s="442">
        <v>42.54</v>
      </c>
      <c r="S121" s="358"/>
      <c r="T121" s="459"/>
      <c r="U121" s="441" t="s">
        <v>16</v>
      </c>
      <c r="V121" s="442">
        <v>0</v>
      </c>
      <c r="W121" s="358"/>
      <c r="X121" s="434"/>
      <c r="Y121" s="359"/>
      <c r="Z121" s="419"/>
      <c r="AA121" s="149"/>
      <c r="AB121" s="54"/>
    </row>
    <row r="122" spans="2:28" x14ac:dyDescent="0.3">
      <c r="B122" s="295"/>
      <c r="C122" s="469"/>
      <c r="D122" s="470"/>
      <c r="E122" s="469"/>
      <c r="F122" s="471"/>
      <c r="G122" s="476"/>
      <c r="H122" s="473"/>
      <c r="I122" s="470"/>
      <c r="J122" s="474"/>
      <c r="K122" s="476"/>
      <c r="L122" s="473"/>
      <c r="M122" s="469"/>
      <c r="N122" s="471"/>
      <c r="O122" s="476"/>
      <c r="P122" s="473"/>
      <c r="Q122" s="470"/>
      <c r="R122" s="469"/>
      <c r="S122" s="477"/>
      <c r="T122" s="482"/>
      <c r="U122" s="470"/>
      <c r="V122" s="469"/>
      <c r="W122" s="477"/>
      <c r="X122" s="482"/>
      <c r="Y122" s="483"/>
      <c r="Z122" s="419"/>
      <c r="AA122" s="149"/>
      <c r="AB122" s="54"/>
    </row>
    <row r="123" spans="2:28" x14ac:dyDescent="0.3">
      <c r="B123" s="137" t="s">
        <v>93</v>
      </c>
      <c r="C123" s="441" t="s">
        <v>18</v>
      </c>
      <c r="D123" s="45"/>
      <c r="E123" s="441" t="s">
        <v>4</v>
      </c>
      <c r="F123" s="442">
        <v>39.5</v>
      </c>
      <c r="G123" s="358">
        <f>LARGE(F124:F125,1)+F123</f>
        <v>82.960000000000008</v>
      </c>
      <c r="H123" s="511"/>
      <c r="I123" s="517" t="s">
        <v>4</v>
      </c>
      <c r="J123" s="442">
        <v>0</v>
      </c>
      <c r="K123" s="358">
        <f t="shared" si="47"/>
        <v>0</v>
      </c>
      <c r="L123" s="511"/>
      <c r="M123" s="517" t="s">
        <v>4</v>
      </c>
      <c r="N123" s="442">
        <v>0</v>
      </c>
      <c r="O123" s="583">
        <v>83.2</v>
      </c>
      <c r="P123" s="511"/>
      <c r="Q123" s="512" t="s">
        <v>4</v>
      </c>
      <c r="R123" s="442">
        <v>36.409999999999997</v>
      </c>
      <c r="S123" s="358">
        <f>LARGE(R124:R125,1)+R123</f>
        <v>79</v>
      </c>
      <c r="T123" s="434"/>
      <c r="U123" s="441" t="s">
        <v>4</v>
      </c>
      <c r="V123" s="442">
        <v>0</v>
      </c>
      <c r="W123" s="358">
        <f>LARGE(V124:V125,1)+V123</f>
        <v>0</v>
      </c>
      <c r="X123" s="434"/>
      <c r="Y123" s="359">
        <f>82.96+79</f>
        <v>161.95999999999998</v>
      </c>
      <c r="Z123" s="419">
        <f t="shared" si="48"/>
        <v>9</v>
      </c>
      <c r="AA123" s="149" t="s">
        <v>290</v>
      </c>
      <c r="AB123" s="319" t="s">
        <v>208</v>
      </c>
    </row>
    <row r="124" spans="2:28" x14ac:dyDescent="0.3">
      <c r="B124" s="137"/>
      <c r="C124" s="441"/>
      <c r="D124" s="45"/>
      <c r="E124" s="441" t="s">
        <v>5</v>
      </c>
      <c r="F124" s="442">
        <v>43.46</v>
      </c>
      <c r="G124" s="358"/>
      <c r="H124" s="405"/>
      <c r="I124" s="45" t="s">
        <v>5</v>
      </c>
      <c r="J124" s="357">
        <v>0</v>
      </c>
      <c r="K124" s="358"/>
      <c r="L124" s="405"/>
      <c r="M124" s="45" t="s">
        <v>5</v>
      </c>
      <c r="N124" s="357">
        <v>0</v>
      </c>
      <c r="O124" s="359"/>
      <c r="P124" s="405"/>
      <c r="Q124" s="441" t="s">
        <v>5</v>
      </c>
      <c r="R124" s="442">
        <v>42.51</v>
      </c>
      <c r="S124" s="358"/>
      <c r="T124" s="434"/>
      <c r="U124" s="441" t="s">
        <v>5</v>
      </c>
      <c r="V124" s="442">
        <v>0</v>
      </c>
      <c r="W124" s="358"/>
      <c r="X124" s="434"/>
      <c r="Y124" s="359"/>
      <c r="Z124" s="419"/>
      <c r="AA124" s="149"/>
      <c r="AB124" s="54"/>
    </row>
    <row r="125" spans="2:28" x14ac:dyDescent="0.3">
      <c r="B125" s="137"/>
      <c r="C125" s="441"/>
      <c r="D125" s="45"/>
      <c r="E125" s="441" t="s">
        <v>16</v>
      </c>
      <c r="F125" s="442">
        <v>42.75</v>
      </c>
      <c r="G125" s="358"/>
      <c r="H125" s="405"/>
      <c r="I125" s="45" t="s">
        <v>16</v>
      </c>
      <c r="J125" s="357">
        <v>0</v>
      </c>
      <c r="K125" s="358"/>
      <c r="L125" s="405"/>
      <c r="M125" s="45" t="s">
        <v>16</v>
      </c>
      <c r="N125" s="357">
        <v>0</v>
      </c>
      <c r="O125" s="359"/>
      <c r="P125" s="405"/>
      <c r="Q125" s="441" t="s">
        <v>16</v>
      </c>
      <c r="R125" s="442">
        <v>42.59</v>
      </c>
      <c r="S125" s="358"/>
      <c r="T125" s="434"/>
      <c r="U125" s="441" t="s">
        <v>16</v>
      </c>
      <c r="V125" s="442">
        <v>0</v>
      </c>
      <c r="W125" s="358"/>
      <c r="X125" s="434"/>
      <c r="Y125" s="359"/>
      <c r="Z125" s="419"/>
      <c r="AA125" s="149"/>
      <c r="AB125" s="54"/>
    </row>
    <row r="126" spans="2:28" x14ac:dyDescent="0.3">
      <c r="B126" s="295"/>
      <c r="C126" s="469"/>
      <c r="D126" s="470"/>
      <c r="E126" s="469"/>
      <c r="F126" s="471"/>
      <c r="G126" s="476"/>
      <c r="H126" s="473"/>
      <c r="I126" s="470"/>
      <c r="J126" s="474"/>
      <c r="K126" s="475"/>
      <c r="L126" s="473"/>
      <c r="M126" s="470"/>
      <c r="N126" s="474"/>
      <c r="O126" s="475"/>
      <c r="P126" s="473"/>
      <c r="Q126" s="470"/>
      <c r="R126" s="469"/>
      <c r="S126" s="475"/>
      <c r="T126" s="482"/>
      <c r="U126" s="470"/>
      <c r="V126" s="469"/>
      <c r="W126" s="475"/>
      <c r="X126" s="482"/>
      <c r="Y126" s="483"/>
      <c r="Z126" s="419"/>
      <c r="AA126" s="149"/>
      <c r="AB126" s="54"/>
    </row>
    <row r="127" spans="2:28" x14ac:dyDescent="0.3">
      <c r="B127" s="137" t="s">
        <v>94</v>
      </c>
      <c r="C127" s="441" t="s">
        <v>17</v>
      </c>
      <c r="D127" s="45"/>
      <c r="E127" s="441" t="s">
        <v>4</v>
      </c>
      <c r="F127" s="442">
        <v>35.9</v>
      </c>
      <c r="G127" s="358">
        <f>LARGE(F128:F129,1)+F127</f>
        <v>77.680000000000007</v>
      </c>
      <c r="H127" s="511"/>
      <c r="I127" s="517" t="s">
        <v>4</v>
      </c>
      <c r="J127" s="442">
        <v>36.11</v>
      </c>
      <c r="K127" s="358">
        <f>LARGE(J128:J129,1)+J127</f>
        <v>78.47</v>
      </c>
      <c r="L127" s="511"/>
      <c r="M127" s="517" t="s">
        <v>4</v>
      </c>
      <c r="N127" s="442">
        <v>36.770000000000003</v>
      </c>
      <c r="O127" s="358">
        <f>LARGE(N128:N129,1)+N127</f>
        <v>79.830000000000013</v>
      </c>
      <c r="P127" s="405"/>
      <c r="Q127" s="45" t="s">
        <v>4</v>
      </c>
      <c r="R127" s="357">
        <v>0</v>
      </c>
      <c r="S127" s="358">
        <f>LARGE(R128:R129,1)+R127</f>
        <v>0</v>
      </c>
      <c r="T127" s="434"/>
      <c r="U127" s="45" t="s">
        <v>4</v>
      </c>
      <c r="V127" s="357">
        <v>0</v>
      </c>
      <c r="W127" s="358">
        <f>LARGE(V128:V129,1)+V127</f>
        <v>0</v>
      </c>
      <c r="X127" s="434"/>
      <c r="Y127" s="359">
        <f>78.47+79.83</f>
        <v>158.30000000000001</v>
      </c>
      <c r="Z127" s="419">
        <f t="shared" si="48"/>
        <v>11</v>
      </c>
      <c r="AA127" s="149" t="s">
        <v>290</v>
      </c>
      <c r="AB127" s="54"/>
    </row>
    <row r="128" spans="2:28" x14ac:dyDescent="0.3">
      <c r="B128" s="137"/>
      <c r="C128" s="441"/>
      <c r="D128" s="45"/>
      <c r="E128" s="441" t="s">
        <v>5</v>
      </c>
      <c r="F128" s="442">
        <v>41.62</v>
      </c>
      <c r="G128" s="358"/>
      <c r="H128" s="511"/>
      <c r="I128" s="517" t="s">
        <v>5</v>
      </c>
      <c r="J128" s="442">
        <v>42.36</v>
      </c>
      <c r="K128" s="358"/>
      <c r="L128" s="511"/>
      <c r="M128" s="517" t="s">
        <v>5</v>
      </c>
      <c r="N128" s="442">
        <v>43.06</v>
      </c>
      <c r="O128" s="358"/>
      <c r="P128" s="405"/>
      <c r="Q128" s="45" t="s">
        <v>5</v>
      </c>
      <c r="R128" s="357">
        <v>0</v>
      </c>
      <c r="S128" s="359"/>
      <c r="T128" s="434"/>
      <c r="U128" s="45" t="s">
        <v>5</v>
      </c>
      <c r="V128" s="357">
        <v>0</v>
      </c>
      <c r="W128" s="359"/>
      <c r="X128" s="434"/>
      <c r="Y128" s="359"/>
      <c r="Z128" s="419"/>
      <c r="AA128" s="149"/>
      <c r="AB128" s="54"/>
    </row>
    <row r="129" spans="2:28" x14ac:dyDescent="0.3">
      <c r="B129" s="137"/>
      <c r="C129" s="441"/>
      <c r="D129" s="45"/>
      <c r="E129" s="441" t="s">
        <v>16</v>
      </c>
      <c r="F129" s="442">
        <v>41.78</v>
      </c>
      <c r="G129" s="358"/>
      <c r="H129" s="511"/>
      <c r="I129" s="517" t="s">
        <v>16</v>
      </c>
      <c r="J129" s="442">
        <v>0</v>
      </c>
      <c r="K129" s="358"/>
      <c r="L129" s="511"/>
      <c r="M129" s="517" t="s">
        <v>16</v>
      </c>
      <c r="N129" s="442">
        <v>42.75</v>
      </c>
      <c r="O129" s="358"/>
      <c r="P129" s="405"/>
      <c r="Q129" s="45" t="s">
        <v>16</v>
      </c>
      <c r="R129" s="357">
        <v>0</v>
      </c>
      <c r="S129" s="359"/>
      <c r="T129" s="434"/>
      <c r="U129" s="45" t="s">
        <v>16</v>
      </c>
      <c r="V129" s="357">
        <v>0</v>
      </c>
      <c r="W129" s="359"/>
      <c r="X129" s="434"/>
      <c r="Y129" s="359"/>
      <c r="Z129" s="419"/>
      <c r="AA129" s="149"/>
      <c r="AB129" s="54"/>
    </row>
    <row r="130" spans="2:28" x14ac:dyDescent="0.3">
      <c r="B130" s="295"/>
      <c r="C130" s="469"/>
      <c r="D130" s="470"/>
      <c r="E130" s="469"/>
      <c r="F130" s="471"/>
      <c r="G130" s="476"/>
      <c r="H130" s="518"/>
      <c r="I130" s="519"/>
      <c r="J130" s="471"/>
      <c r="K130" s="476"/>
      <c r="L130" s="518"/>
      <c r="M130" s="519"/>
      <c r="N130" s="471"/>
      <c r="O130" s="476"/>
      <c r="P130" s="473"/>
      <c r="Q130" s="470"/>
      <c r="R130" s="469"/>
      <c r="S130" s="475"/>
      <c r="T130" s="482"/>
      <c r="U130" s="470"/>
      <c r="V130" s="469"/>
      <c r="W130" s="475"/>
      <c r="X130" s="482"/>
      <c r="Y130" s="483"/>
      <c r="Z130" s="419"/>
      <c r="AA130" s="149"/>
      <c r="AB130" s="54"/>
    </row>
    <row r="131" spans="2:28" x14ac:dyDescent="0.3">
      <c r="B131" s="137" t="s">
        <v>95</v>
      </c>
      <c r="C131" s="441" t="s">
        <v>18</v>
      </c>
      <c r="D131" s="45"/>
      <c r="E131" s="441" t="s">
        <v>4</v>
      </c>
      <c r="F131" s="442">
        <v>36.909999999999997</v>
      </c>
      <c r="G131" s="358">
        <f t="shared" ref="G131:G159" si="49">LARGE(F132:F133,1)+F131</f>
        <v>79.02</v>
      </c>
      <c r="H131" s="511"/>
      <c r="I131" s="517" t="s">
        <v>4</v>
      </c>
      <c r="J131" s="442">
        <v>37.049999999999997</v>
      </c>
      <c r="K131" s="358">
        <f t="shared" ref="K131:K159" si="50">LARGE(J132:J133,1)+J131</f>
        <v>79.75</v>
      </c>
      <c r="L131" s="511"/>
      <c r="M131" s="517" t="s">
        <v>4</v>
      </c>
      <c r="N131" s="442">
        <v>36.57</v>
      </c>
      <c r="O131" s="358">
        <f>LARGE(N132:N133,1)+N131</f>
        <v>80.180000000000007</v>
      </c>
      <c r="P131" s="405"/>
      <c r="Q131" s="45" t="s">
        <v>4</v>
      </c>
      <c r="R131" s="357">
        <v>0</v>
      </c>
      <c r="S131" s="358">
        <f>LARGE(R131:R132,1)+R133</f>
        <v>0</v>
      </c>
      <c r="T131" s="434"/>
      <c r="U131" s="45" t="s">
        <v>4</v>
      </c>
      <c r="V131" s="357">
        <v>0</v>
      </c>
      <c r="W131" s="358">
        <f>LARGE(V131:V132,1)+V133</f>
        <v>0</v>
      </c>
      <c r="X131" s="434"/>
      <c r="Y131" s="359">
        <f>79.75+86.64</f>
        <v>166.39</v>
      </c>
      <c r="Z131" s="419">
        <f t="shared" si="48"/>
        <v>6</v>
      </c>
      <c r="AA131" s="149" t="s">
        <v>290</v>
      </c>
      <c r="AB131" s="54"/>
    </row>
    <row r="132" spans="2:28" x14ac:dyDescent="0.3">
      <c r="B132" s="137"/>
      <c r="C132" s="441"/>
      <c r="D132" s="45"/>
      <c r="E132" s="441" t="s">
        <v>5</v>
      </c>
      <c r="F132" s="442">
        <v>42.11</v>
      </c>
      <c r="G132" s="358"/>
      <c r="H132" s="511"/>
      <c r="I132" s="517" t="s">
        <v>5</v>
      </c>
      <c r="J132" s="442">
        <v>42.7</v>
      </c>
      <c r="K132" s="358"/>
      <c r="L132" s="511"/>
      <c r="M132" s="517" t="s">
        <v>5</v>
      </c>
      <c r="N132" s="442">
        <v>43.03</v>
      </c>
      <c r="O132" s="358"/>
      <c r="P132" s="405"/>
      <c r="Q132" s="45" t="s">
        <v>5</v>
      </c>
      <c r="R132" s="357">
        <v>0</v>
      </c>
      <c r="S132" s="359"/>
      <c r="T132" s="434"/>
      <c r="U132" s="45" t="s">
        <v>5</v>
      </c>
      <c r="V132" s="357">
        <v>0</v>
      </c>
      <c r="W132" s="359"/>
      <c r="X132" s="434"/>
      <c r="Y132" s="359"/>
      <c r="Z132" s="419"/>
      <c r="AA132" s="149"/>
      <c r="AB132" s="54"/>
    </row>
    <row r="133" spans="2:28" x14ac:dyDescent="0.3">
      <c r="B133" s="137"/>
      <c r="C133" s="441"/>
      <c r="D133" s="45"/>
      <c r="E133" s="441" t="s">
        <v>16</v>
      </c>
      <c r="F133" s="442">
        <v>39.93</v>
      </c>
      <c r="G133" s="358"/>
      <c r="H133" s="405"/>
      <c r="I133" s="45" t="s">
        <v>16</v>
      </c>
      <c r="J133" s="357">
        <v>0</v>
      </c>
      <c r="K133" s="358"/>
      <c r="L133" s="405"/>
      <c r="M133" s="45" t="s">
        <v>16</v>
      </c>
      <c r="N133" s="357">
        <v>43.61</v>
      </c>
      <c r="O133" s="359"/>
      <c r="P133" s="405"/>
      <c r="Q133" s="45" t="s">
        <v>16</v>
      </c>
      <c r="R133" s="357">
        <v>0</v>
      </c>
      <c r="S133" s="359"/>
      <c r="T133" s="434"/>
      <c r="U133" s="45" t="s">
        <v>16</v>
      </c>
      <c r="V133" s="357">
        <v>0</v>
      </c>
      <c r="W133" s="359"/>
      <c r="X133" s="434"/>
      <c r="Y133" s="359"/>
      <c r="Z133" s="419"/>
      <c r="AA133" s="149"/>
      <c r="AB133" s="54"/>
    </row>
    <row r="134" spans="2:28" x14ac:dyDescent="0.3">
      <c r="B134" s="295"/>
      <c r="C134" s="469"/>
      <c r="D134" s="470"/>
      <c r="E134" s="469"/>
      <c r="F134" s="471"/>
      <c r="G134" s="476"/>
      <c r="H134" s="473"/>
      <c r="I134" s="470"/>
      <c r="J134" s="474"/>
      <c r="K134" s="476"/>
      <c r="L134" s="473"/>
      <c r="M134" s="470"/>
      <c r="N134" s="474"/>
      <c r="O134" s="475"/>
      <c r="P134" s="473"/>
      <c r="Q134" s="470"/>
      <c r="R134" s="469"/>
      <c r="S134" s="475"/>
      <c r="T134" s="482"/>
      <c r="U134" s="470"/>
      <c r="V134" s="469"/>
      <c r="W134" s="475"/>
      <c r="X134" s="482"/>
      <c r="Y134" s="483"/>
      <c r="Z134" s="419"/>
      <c r="AA134" s="149"/>
      <c r="AB134" s="54"/>
    </row>
    <row r="135" spans="2:28" ht="15" thickBot="1" x14ac:dyDescent="0.35">
      <c r="B135" s="137" t="s">
        <v>96</v>
      </c>
      <c r="C135" s="441" t="s">
        <v>78</v>
      </c>
      <c r="D135" s="45"/>
      <c r="E135" s="441" t="s">
        <v>4</v>
      </c>
      <c r="F135" s="442">
        <v>39.729999999999997</v>
      </c>
      <c r="G135" s="478">
        <f t="shared" si="49"/>
        <v>85.919999999999987</v>
      </c>
      <c r="H135" s="405"/>
      <c r="I135" s="45" t="s">
        <v>4</v>
      </c>
      <c r="J135" s="357">
        <v>39.159999999999997</v>
      </c>
      <c r="K135" s="358">
        <f t="shared" si="50"/>
        <v>48.64</v>
      </c>
      <c r="L135" s="405"/>
      <c r="M135" s="45" t="s">
        <v>4</v>
      </c>
      <c r="N135" s="357">
        <v>40.69</v>
      </c>
      <c r="O135" s="358">
        <f>LARGE(N136:N137,1)+N135</f>
        <v>67.759999999999991</v>
      </c>
      <c r="P135" s="484"/>
      <c r="Q135" s="45" t="s">
        <v>4</v>
      </c>
      <c r="R135" s="357">
        <v>39.880000000000003</v>
      </c>
      <c r="S135" s="478">
        <f>LARGE(R136:R137,1)+R135</f>
        <v>83.69</v>
      </c>
      <c r="T135" s="434"/>
      <c r="U135" s="45" t="s">
        <v>4</v>
      </c>
      <c r="V135" s="357">
        <v>0</v>
      </c>
      <c r="W135" s="358">
        <f>LARGE(V135:V136,1)+V137</f>
        <v>0</v>
      </c>
      <c r="X135" s="434"/>
      <c r="Y135" s="359">
        <f>85.92+83.69</f>
        <v>169.61</v>
      </c>
      <c r="Z135" s="419">
        <f t="shared" si="48"/>
        <v>2</v>
      </c>
      <c r="AA135" s="149" t="s">
        <v>293</v>
      </c>
      <c r="AB135" s="54"/>
    </row>
    <row r="136" spans="2:28" x14ac:dyDescent="0.3">
      <c r="B136" s="137"/>
      <c r="C136" s="441"/>
      <c r="D136" s="45"/>
      <c r="E136" s="441" t="s">
        <v>5</v>
      </c>
      <c r="F136" s="357">
        <v>27.93</v>
      </c>
      <c r="G136" s="358"/>
      <c r="H136" s="405"/>
      <c r="I136" s="45" t="s">
        <v>5</v>
      </c>
      <c r="J136" s="357">
        <v>9.48</v>
      </c>
      <c r="K136" s="358"/>
      <c r="L136" s="405"/>
      <c r="M136" s="45" t="s">
        <v>5</v>
      </c>
      <c r="N136" s="357">
        <v>4.9800000000000004</v>
      </c>
      <c r="O136" s="358"/>
      <c r="P136" s="485"/>
      <c r="Q136" s="45" t="s">
        <v>5</v>
      </c>
      <c r="R136" s="357">
        <v>43.12</v>
      </c>
      <c r="S136" s="359"/>
      <c r="T136" s="434"/>
      <c r="U136" s="45" t="s">
        <v>5</v>
      </c>
      <c r="V136" s="357">
        <v>0</v>
      </c>
      <c r="W136" s="359"/>
      <c r="X136" s="434"/>
      <c r="Y136" s="359"/>
      <c r="Z136" s="419"/>
      <c r="AA136" s="149"/>
      <c r="AB136" s="54"/>
    </row>
    <row r="137" spans="2:28" x14ac:dyDescent="0.3">
      <c r="B137" s="137"/>
      <c r="C137" s="441"/>
      <c r="D137" s="45"/>
      <c r="E137" s="441" t="s">
        <v>34</v>
      </c>
      <c r="F137" s="357">
        <v>46.19</v>
      </c>
      <c r="G137" s="358"/>
      <c r="H137" s="405"/>
      <c r="I137" s="45" t="s">
        <v>16</v>
      </c>
      <c r="J137" s="357">
        <v>0</v>
      </c>
      <c r="K137" s="358"/>
      <c r="L137" s="405"/>
      <c r="M137" s="45" t="s">
        <v>16</v>
      </c>
      <c r="N137" s="357">
        <v>27.07</v>
      </c>
      <c r="O137" s="358"/>
      <c r="P137" s="405"/>
      <c r="Q137" s="45" t="s">
        <v>16</v>
      </c>
      <c r="R137" s="357">
        <v>43.81</v>
      </c>
      <c r="S137" s="359"/>
      <c r="T137" s="434"/>
      <c r="U137" s="45" t="s">
        <v>16</v>
      </c>
      <c r="V137" s="357">
        <v>0</v>
      </c>
      <c r="W137" s="359"/>
      <c r="X137" s="434"/>
      <c r="Y137" s="359"/>
      <c r="Z137" s="419"/>
      <c r="AA137" s="149"/>
      <c r="AB137" s="54"/>
    </row>
    <row r="138" spans="2:28" x14ac:dyDescent="0.3">
      <c r="B138" s="295"/>
      <c r="C138" s="469"/>
      <c r="D138" s="470"/>
      <c r="E138" s="469"/>
      <c r="F138" s="474"/>
      <c r="G138" s="476"/>
      <c r="H138" s="473"/>
      <c r="I138" s="470"/>
      <c r="J138" s="474"/>
      <c r="K138" s="476"/>
      <c r="L138" s="473"/>
      <c r="M138" s="470"/>
      <c r="N138" s="474"/>
      <c r="O138" s="358"/>
      <c r="P138" s="473"/>
      <c r="Q138" s="470"/>
      <c r="R138" s="469"/>
      <c r="S138" s="475"/>
      <c r="T138" s="482"/>
      <c r="U138" s="470"/>
      <c r="V138" s="469"/>
      <c r="W138" s="475"/>
      <c r="X138" s="482"/>
      <c r="Y138" s="483"/>
      <c r="Z138" s="419"/>
      <c r="AA138" s="149"/>
      <c r="AB138" s="54"/>
    </row>
    <row r="139" spans="2:28" x14ac:dyDescent="0.3">
      <c r="B139" s="137" t="s">
        <v>97</v>
      </c>
      <c r="C139" s="441" t="s">
        <v>67</v>
      </c>
      <c r="D139" s="45"/>
      <c r="E139" s="441" t="s">
        <v>4</v>
      </c>
      <c r="F139" s="357">
        <v>33.86</v>
      </c>
      <c r="G139" s="358">
        <f t="shared" si="49"/>
        <v>73.34</v>
      </c>
      <c r="H139" s="511"/>
      <c r="I139" s="517" t="s">
        <v>4</v>
      </c>
      <c r="J139" s="442">
        <v>27.46</v>
      </c>
      <c r="K139" s="358">
        <f t="shared" si="50"/>
        <v>40.299999999999997</v>
      </c>
      <c r="L139" s="511"/>
      <c r="M139" s="517" t="s">
        <v>4</v>
      </c>
      <c r="N139" s="442">
        <v>0</v>
      </c>
      <c r="O139" s="358">
        <f t="shared" ref="O139" si="51">LARGE(N140:N141,1)+N139</f>
        <v>0</v>
      </c>
      <c r="P139" s="511"/>
      <c r="Q139" s="517" t="s">
        <v>4</v>
      </c>
      <c r="R139" s="442">
        <v>37.47</v>
      </c>
      <c r="S139" s="358">
        <f>LARGE(R140:R141,1)+R139</f>
        <v>59.05</v>
      </c>
      <c r="T139" s="434"/>
      <c r="U139" s="45" t="s">
        <v>4</v>
      </c>
      <c r="V139" s="357">
        <v>0</v>
      </c>
      <c r="W139" s="358">
        <f>LARGE(V139:V140,1)+V141</f>
        <v>0</v>
      </c>
      <c r="X139" s="434"/>
      <c r="Y139" s="359">
        <f>73.34+59.05</f>
        <v>132.38999999999999</v>
      </c>
      <c r="Z139" s="419">
        <f t="shared" si="48"/>
        <v>13</v>
      </c>
      <c r="AA139" s="149" t="s">
        <v>290</v>
      </c>
      <c r="AB139" s="54"/>
    </row>
    <row r="140" spans="2:28" x14ac:dyDescent="0.3">
      <c r="B140" s="137"/>
      <c r="C140" s="441"/>
      <c r="D140" s="45"/>
      <c r="E140" s="441" t="s">
        <v>5</v>
      </c>
      <c r="F140" s="357">
        <v>39.479999999999997</v>
      </c>
      <c r="G140" s="358"/>
      <c r="H140" s="405"/>
      <c r="I140" s="45" t="s">
        <v>5</v>
      </c>
      <c r="J140" s="357">
        <v>12.84</v>
      </c>
      <c r="K140" s="358"/>
      <c r="L140" s="405"/>
      <c r="M140" s="45" t="s">
        <v>5</v>
      </c>
      <c r="N140" s="357">
        <v>0</v>
      </c>
      <c r="O140" s="359"/>
      <c r="P140" s="405"/>
      <c r="Q140" s="45" t="s">
        <v>5</v>
      </c>
      <c r="R140" s="357">
        <v>21.58</v>
      </c>
      <c r="S140" s="359"/>
      <c r="T140" s="434"/>
      <c r="U140" s="45" t="s">
        <v>5</v>
      </c>
      <c r="V140" s="357">
        <v>0</v>
      </c>
      <c r="W140" s="359"/>
      <c r="X140" s="434"/>
      <c r="Y140" s="359"/>
      <c r="Z140" s="419"/>
      <c r="AA140" s="149"/>
      <c r="AB140" s="54"/>
    </row>
    <row r="141" spans="2:28" x14ac:dyDescent="0.3">
      <c r="B141" s="137"/>
      <c r="C141" s="441"/>
      <c r="D141" s="45"/>
      <c r="E141" s="441" t="s">
        <v>34</v>
      </c>
      <c r="F141" s="357">
        <v>36.770000000000003</v>
      </c>
      <c r="G141" s="358"/>
      <c r="H141" s="405"/>
      <c r="I141" s="45" t="s">
        <v>16</v>
      </c>
      <c r="J141" s="357">
        <v>0</v>
      </c>
      <c r="K141" s="358"/>
      <c r="L141" s="405"/>
      <c r="M141" s="45" t="s">
        <v>16</v>
      </c>
      <c r="N141" s="357">
        <v>0</v>
      </c>
      <c r="O141" s="359"/>
      <c r="P141" s="405"/>
      <c r="Q141" s="45" t="s">
        <v>16</v>
      </c>
      <c r="R141" s="357">
        <v>0</v>
      </c>
      <c r="S141" s="359"/>
      <c r="T141" s="434"/>
      <c r="U141" s="45" t="s">
        <v>16</v>
      </c>
      <c r="V141" s="357">
        <v>0</v>
      </c>
      <c r="W141" s="359"/>
      <c r="X141" s="434"/>
      <c r="Y141" s="359"/>
      <c r="Z141" s="419"/>
      <c r="AA141" s="149"/>
      <c r="AB141" s="54"/>
    </row>
    <row r="142" spans="2:28" x14ac:dyDescent="0.3">
      <c r="B142" s="295"/>
      <c r="C142" s="469"/>
      <c r="D142" s="470"/>
      <c r="E142" s="470"/>
      <c r="F142" s="474"/>
      <c r="G142" s="476"/>
      <c r="H142" s="473"/>
      <c r="I142" s="470"/>
      <c r="J142" s="474"/>
      <c r="K142" s="476"/>
      <c r="L142" s="473"/>
      <c r="M142" s="470"/>
      <c r="N142" s="474"/>
      <c r="O142" s="475"/>
      <c r="P142" s="473"/>
      <c r="Q142" s="470"/>
      <c r="R142" s="474"/>
      <c r="S142" s="475"/>
      <c r="T142" s="482"/>
      <c r="U142" s="470"/>
      <c r="V142" s="474"/>
      <c r="W142" s="475"/>
      <c r="X142" s="482"/>
      <c r="Y142" s="483"/>
      <c r="Z142" s="419"/>
      <c r="AA142" s="149"/>
      <c r="AB142" s="54"/>
    </row>
    <row r="143" spans="2:28" x14ac:dyDescent="0.3">
      <c r="B143" s="137" t="s">
        <v>98</v>
      </c>
      <c r="C143" s="441" t="s">
        <v>15</v>
      </c>
      <c r="D143" s="45"/>
      <c r="E143" s="441" t="s">
        <v>4</v>
      </c>
      <c r="F143" s="357">
        <v>39.229999999999997</v>
      </c>
      <c r="G143" s="358">
        <f t="shared" si="49"/>
        <v>83.09</v>
      </c>
      <c r="H143" s="405"/>
      <c r="I143" s="441" t="s">
        <v>4</v>
      </c>
      <c r="J143" s="357">
        <v>0</v>
      </c>
      <c r="K143" s="358">
        <f t="shared" si="50"/>
        <v>0</v>
      </c>
      <c r="L143" s="405"/>
      <c r="M143" s="441" t="s">
        <v>4</v>
      </c>
      <c r="N143" s="357">
        <v>40.520000000000003</v>
      </c>
      <c r="O143" s="478">
        <f>LARGE(N144:N145,1)+N143</f>
        <v>87.080000000000013</v>
      </c>
      <c r="P143" s="405"/>
      <c r="Q143" s="441" t="s">
        <v>4</v>
      </c>
      <c r="R143" s="357">
        <v>38.58</v>
      </c>
      <c r="S143" s="478">
        <f>LARGE(R144:R145,1)+R143</f>
        <v>84.44</v>
      </c>
      <c r="T143" s="434"/>
      <c r="U143" s="441" t="s">
        <v>4</v>
      </c>
      <c r="V143" s="357">
        <v>0</v>
      </c>
      <c r="W143" s="358">
        <f t="shared" ref="W143" si="52">LARGE(V143:V144,1)+V145</f>
        <v>0</v>
      </c>
      <c r="X143" s="434"/>
      <c r="Y143" s="359">
        <f>87.08+84.44</f>
        <v>171.51999999999998</v>
      </c>
      <c r="Z143" s="419">
        <f t="shared" si="48"/>
        <v>1</v>
      </c>
      <c r="AA143" s="149" t="s">
        <v>293</v>
      </c>
      <c r="AB143" s="54"/>
    </row>
    <row r="144" spans="2:28" x14ac:dyDescent="0.3">
      <c r="B144" s="137"/>
      <c r="C144" s="441"/>
      <c r="D144" s="45"/>
      <c r="E144" s="441" t="s">
        <v>5</v>
      </c>
      <c r="F144" s="357">
        <v>26.13</v>
      </c>
      <c r="G144" s="358"/>
      <c r="H144" s="405"/>
      <c r="I144" s="441" t="s">
        <v>5</v>
      </c>
      <c r="J144" s="357">
        <v>0</v>
      </c>
      <c r="K144" s="358"/>
      <c r="L144" s="405"/>
      <c r="M144" s="441" t="s">
        <v>5</v>
      </c>
      <c r="N144" s="357">
        <v>46.56</v>
      </c>
      <c r="O144" s="358"/>
      <c r="P144" s="405"/>
      <c r="Q144" s="441" t="s">
        <v>5</v>
      </c>
      <c r="R144" s="357">
        <v>45.86</v>
      </c>
      <c r="S144" s="359"/>
      <c r="T144" s="434"/>
      <c r="U144" s="441" t="s">
        <v>5</v>
      </c>
      <c r="V144" s="357">
        <v>0</v>
      </c>
      <c r="W144" s="359"/>
      <c r="X144" s="434"/>
      <c r="Y144" s="359"/>
      <c r="Z144" s="419"/>
      <c r="AA144" s="149"/>
      <c r="AB144" s="54"/>
    </row>
    <row r="145" spans="2:28" x14ac:dyDescent="0.3">
      <c r="B145" s="137"/>
      <c r="C145" s="441"/>
      <c r="D145" s="45"/>
      <c r="E145" s="441" t="s">
        <v>34</v>
      </c>
      <c r="F145" s="357">
        <v>43.86</v>
      </c>
      <c r="G145" s="358"/>
      <c r="H145" s="405"/>
      <c r="I145" s="441" t="s">
        <v>34</v>
      </c>
      <c r="J145" s="357">
        <v>0</v>
      </c>
      <c r="K145" s="358"/>
      <c r="L145" s="405"/>
      <c r="M145" s="441" t="s">
        <v>34</v>
      </c>
      <c r="N145" s="357">
        <v>44.71</v>
      </c>
      <c r="O145" s="358"/>
      <c r="P145" s="405"/>
      <c r="Q145" s="441" t="s">
        <v>34</v>
      </c>
      <c r="R145" s="357">
        <v>43.84</v>
      </c>
      <c r="S145" s="359"/>
      <c r="T145" s="434"/>
      <c r="U145" s="441" t="s">
        <v>34</v>
      </c>
      <c r="V145" s="357">
        <v>0</v>
      </c>
      <c r="W145" s="359"/>
      <c r="X145" s="434"/>
      <c r="Y145" s="359"/>
      <c r="Z145" s="419"/>
      <c r="AA145" s="149"/>
      <c r="AB145" s="54"/>
    </row>
    <row r="146" spans="2:28" x14ac:dyDescent="0.3">
      <c r="B146" s="307"/>
      <c r="C146" s="486"/>
      <c r="D146" s="487"/>
      <c r="E146" s="487"/>
      <c r="F146" s="488"/>
      <c r="G146" s="446"/>
      <c r="H146" s="489"/>
      <c r="I146" s="487"/>
      <c r="J146" s="488"/>
      <c r="K146" s="446"/>
      <c r="L146" s="489"/>
      <c r="M146" s="487"/>
      <c r="N146" s="488"/>
      <c r="O146" s="358"/>
      <c r="P146" s="489"/>
      <c r="Q146" s="487"/>
      <c r="R146" s="488"/>
      <c r="S146" s="490"/>
      <c r="T146" s="491"/>
      <c r="U146" s="487"/>
      <c r="V146" s="488"/>
      <c r="W146" s="490"/>
      <c r="X146" s="491"/>
      <c r="Y146" s="492"/>
      <c r="Z146" s="419"/>
      <c r="AA146" s="149"/>
      <c r="AB146" s="54"/>
    </row>
    <row r="147" spans="2:28" x14ac:dyDescent="0.3">
      <c r="B147" s="137" t="s">
        <v>99</v>
      </c>
      <c r="C147" s="441" t="s">
        <v>15</v>
      </c>
      <c r="D147" s="45"/>
      <c r="E147" s="441" t="s">
        <v>4</v>
      </c>
      <c r="F147" s="357">
        <v>38.14</v>
      </c>
      <c r="G147" s="358">
        <f t="shared" si="49"/>
        <v>80.59</v>
      </c>
      <c r="H147" s="511"/>
      <c r="I147" s="512" t="s">
        <v>4</v>
      </c>
      <c r="J147" s="442">
        <v>0</v>
      </c>
      <c r="K147" s="358">
        <f t="shared" si="50"/>
        <v>0</v>
      </c>
      <c r="L147" s="511"/>
      <c r="M147" s="512" t="s">
        <v>4</v>
      </c>
      <c r="N147" s="442">
        <v>37.93</v>
      </c>
      <c r="O147" s="358">
        <f>LARGE(N148:N149,1)+N147</f>
        <v>81.3</v>
      </c>
      <c r="P147" s="405"/>
      <c r="Q147" s="441" t="s">
        <v>4</v>
      </c>
      <c r="R147" s="357">
        <v>42.3</v>
      </c>
      <c r="S147" s="358">
        <f t="shared" ref="S147" si="53">LARGE(R147:R148,1)+R149</f>
        <v>42.3</v>
      </c>
      <c r="T147" s="434"/>
      <c r="U147" s="441" t="s">
        <v>4</v>
      </c>
      <c r="V147" s="357">
        <v>0</v>
      </c>
      <c r="W147" s="358">
        <f t="shared" ref="W147" si="54">LARGE(V147:V148,1)+V149</f>
        <v>0</v>
      </c>
      <c r="X147" s="434"/>
      <c r="Y147" s="359">
        <f>80.59+81.3</f>
        <v>161.88999999999999</v>
      </c>
      <c r="Z147" s="419">
        <f t="shared" si="48"/>
        <v>10</v>
      </c>
      <c r="AA147" s="149" t="s">
        <v>290</v>
      </c>
      <c r="AB147" s="54"/>
    </row>
    <row r="148" spans="2:28" x14ac:dyDescent="0.3">
      <c r="B148" s="137"/>
      <c r="C148" s="441"/>
      <c r="D148" s="45"/>
      <c r="E148" s="441" t="s">
        <v>5</v>
      </c>
      <c r="F148" s="357">
        <v>18.07</v>
      </c>
      <c r="G148" s="358"/>
      <c r="H148" s="405"/>
      <c r="I148" s="441" t="s">
        <v>5</v>
      </c>
      <c r="J148" s="357">
        <v>0</v>
      </c>
      <c r="K148" s="358"/>
      <c r="L148" s="405"/>
      <c r="M148" s="441" t="s">
        <v>5</v>
      </c>
      <c r="N148" s="357">
        <v>43.37</v>
      </c>
      <c r="O148" s="359"/>
      <c r="P148" s="405"/>
      <c r="Q148" s="441" t="s">
        <v>5</v>
      </c>
      <c r="R148" s="357">
        <v>40.18</v>
      </c>
      <c r="S148" s="359"/>
      <c r="T148" s="434"/>
      <c r="U148" s="441" t="s">
        <v>5</v>
      </c>
      <c r="V148" s="357">
        <v>0</v>
      </c>
      <c r="W148" s="359"/>
      <c r="X148" s="434"/>
      <c r="Y148" s="359"/>
      <c r="Z148" s="419"/>
      <c r="AA148" s="149"/>
      <c r="AB148" s="54"/>
    </row>
    <row r="149" spans="2:28" x14ac:dyDescent="0.3">
      <c r="B149" s="137"/>
      <c r="C149" s="441"/>
      <c r="D149" s="45"/>
      <c r="E149" s="441" t="s">
        <v>34</v>
      </c>
      <c r="F149" s="357">
        <v>42.45</v>
      </c>
      <c r="G149" s="358"/>
      <c r="H149" s="405"/>
      <c r="I149" s="441" t="s">
        <v>34</v>
      </c>
      <c r="J149" s="357">
        <v>0</v>
      </c>
      <c r="K149" s="358"/>
      <c r="L149" s="405"/>
      <c r="M149" s="441" t="s">
        <v>34</v>
      </c>
      <c r="N149" s="357">
        <v>8.0399999999999991</v>
      </c>
      <c r="O149" s="359"/>
      <c r="P149" s="405"/>
      <c r="Q149" s="441" t="s">
        <v>34</v>
      </c>
      <c r="R149" s="357">
        <v>0</v>
      </c>
      <c r="S149" s="359"/>
      <c r="T149" s="434"/>
      <c r="U149" s="441" t="s">
        <v>34</v>
      </c>
      <c r="V149" s="357">
        <v>0</v>
      </c>
      <c r="W149" s="359"/>
      <c r="X149" s="434"/>
      <c r="Y149" s="359"/>
      <c r="Z149" s="419"/>
      <c r="AA149" s="149"/>
      <c r="AB149" s="54"/>
    </row>
    <row r="150" spans="2:28" x14ac:dyDescent="0.3">
      <c r="B150" s="295"/>
      <c r="C150" s="469"/>
      <c r="D150" s="470"/>
      <c r="E150" s="470"/>
      <c r="F150" s="474"/>
      <c r="G150" s="476"/>
      <c r="H150" s="473"/>
      <c r="I150" s="470"/>
      <c r="J150" s="474"/>
      <c r="K150" s="476"/>
      <c r="L150" s="473"/>
      <c r="M150" s="470"/>
      <c r="N150" s="474"/>
      <c r="O150" s="475"/>
      <c r="P150" s="473"/>
      <c r="Q150" s="470"/>
      <c r="R150" s="474"/>
      <c r="S150" s="475"/>
      <c r="T150" s="482"/>
      <c r="U150" s="470"/>
      <c r="V150" s="474"/>
      <c r="W150" s="475"/>
      <c r="X150" s="482"/>
      <c r="Y150" s="483"/>
      <c r="Z150" s="419"/>
      <c r="AA150" s="149"/>
      <c r="AB150" s="54"/>
    </row>
    <row r="151" spans="2:28" x14ac:dyDescent="0.3">
      <c r="B151" s="137" t="s">
        <v>100</v>
      </c>
      <c r="C151" s="441" t="s">
        <v>18</v>
      </c>
      <c r="D151" s="45"/>
      <c r="E151" s="441" t="s">
        <v>4</v>
      </c>
      <c r="F151" s="357">
        <v>39.42</v>
      </c>
      <c r="G151" s="358">
        <f t="shared" si="49"/>
        <v>80.740000000000009</v>
      </c>
      <c r="H151" s="405"/>
      <c r="I151" s="441" t="s">
        <v>4</v>
      </c>
      <c r="J151" s="357">
        <v>38.49</v>
      </c>
      <c r="K151" s="358">
        <f t="shared" si="50"/>
        <v>83.080000000000013</v>
      </c>
      <c r="L151" s="405"/>
      <c r="M151" s="441" t="s">
        <v>4</v>
      </c>
      <c r="N151" s="357">
        <v>40.83</v>
      </c>
      <c r="O151" s="478">
        <f>LARGE(N152:N153,1)+N151</f>
        <v>85.69</v>
      </c>
      <c r="P151" s="405"/>
      <c r="Q151" s="441" t="s">
        <v>4</v>
      </c>
      <c r="R151" s="357">
        <v>38.89</v>
      </c>
      <c r="S151" s="358">
        <f>LARGE(R152:R153,1)+R151</f>
        <v>64.53</v>
      </c>
      <c r="T151" s="434"/>
      <c r="U151" s="441" t="s">
        <v>4</v>
      </c>
      <c r="V151" s="357">
        <v>0</v>
      </c>
      <c r="W151" s="358">
        <f t="shared" ref="W151" si="55">LARGE(V151:V152,1)+V153</f>
        <v>0</v>
      </c>
      <c r="X151" s="434"/>
      <c r="Y151" s="359">
        <f>83.08+85.69</f>
        <v>168.76999999999998</v>
      </c>
      <c r="Z151" s="419">
        <f t="shared" si="48"/>
        <v>4</v>
      </c>
      <c r="AA151" s="149" t="s">
        <v>290</v>
      </c>
      <c r="AB151" s="54"/>
    </row>
    <row r="152" spans="2:28" x14ac:dyDescent="0.3">
      <c r="B152" s="137"/>
      <c r="C152" s="441"/>
      <c r="D152" s="45"/>
      <c r="E152" s="441" t="s">
        <v>5</v>
      </c>
      <c r="F152" s="357">
        <v>8.9499999999999993</v>
      </c>
      <c r="G152" s="358"/>
      <c r="H152" s="405"/>
      <c r="I152" s="441" t="s">
        <v>5</v>
      </c>
      <c r="J152" s="357">
        <v>44.59</v>
      </c>
      <c r="K152" s="358"/>
      <c r="L152" s="405"/>
      <c r="M152" s="441" t="s">
        <v>5</v>
      </c>
      <c r="N152" s="357">
        <v>44.86</v>
      </c>
      <c r="O152" s="359"/>
      <c r="P152" s="405"/>
      <c r="Q152" s="441" t="s">
        <v>5</v>
      </c>
      <c r="R152" s="357">
        <v>25.64</v>
      </c>
      <c r="S152" s="359"/>
      <c r="T152" s="434"/>
      <c r="U152" s="441" t="s">
        <v>5</v>
      </c>
      <c r="V152" s="357">
        <v>0</v>
      </c>
      <c r="W152" s="359"/>
      <c r="X152" s="434"/>
      <c r="Y152" s="359"/>
      <c r="Z152" s="419"/>
      <c r="AA152" s="149"/>
      <c r="AB152" s="54"/>
    </row>
    <row r="153" spans="2:28" x14ac:dyDescent="0.3">
      <c r="B153" s="137"/>
      <c r="C153" s="441"/>
      <c r="D153" s="45"/>
      <c r="E153" s="441" t="s">
        <v>34</v>
      </c>
      <c r="F153" s="357">
        <v>41.32</v>
      </c>
      <c r="G153" s="358"/>
      <c r="H153" s="405"/>
      <c r="I153" s="441" t="s">
        <v>34</v>
      </c>
      <c r="J153" s="357">
        <v>0</v>
      </c>
      <c r="K153" s="358"/>
      <c r="L153" s="405"/>
      <c r="M153" s="441" t="s">
        <v>34</v>
      </c>
      <c r="N153" s="357">
        <v>13.1</v>
      </c>
      <c r="O153" s="359"/>
      <c r="P153" s="405"/>
      <c r="Q153" s="441" t="s">
        <v>34</v>
      </c>
      <c r="R153" s="357">
        <v>0</v>
      </c>
      <c r="S153" s="359"/>
      <c r="T153" s="434"/>
      <c r="U153" s="441" t="s">
        <v>34</v>
      </c>
      <c r="V153" s="357">
        <v>0</v>
      </c>
      <c r="W153" s="359"/>
      <c r="X153" s="434"/>
      <c r="Y153" s="359"/>
      <c r="Z153" s="419"/>
      <c r="AA153" s="149"/>
      <c r="AB153" s="54"/>
    </row>
    <row r="154" spans="2:28" x14ac:dyDescent="0.3">
      <c r="B154" s="295"/>
      <c r="C154" s="469"/>
      <c r="D154" s="470"/>
      <c r="E154" s="470"/>
      <c r="F154" s="474"/>
      <c r="G154" s="476"/>
      <c r="H154" s="473"/>
      <c r="I154" s="470"/>
      <c r="J154" s="474"/>
      <c r="K154" s="476"/>
      <c r="L154" s="473"/>
      <c r="M154" s="470"/>
      <c r="N154" s="474"/>
      <c r="O154" s="475"/>
      <c r="P154" s="473"/>
      <c r="Q154" s="470"/>
      <c r="R154" s="474"/>
      <c r="S154" s="475"/>
      <c r="T154" s="482"/>
      <c r="U154" s="470"/>
      <c r="V154" s="474"/>
      <c r="W154" s="475"/>
      <c r="X154" s="482"/>
      <c r="Y154" s="483"/>
      <c r="Z154" s="419"/>
      <c r="AA154" s="149"/>
      <c r="AB154" s="54"/>
    </row>
    <row r="155" spans="2:28" x14ac:dyDescent="0.3">
      <c r="B155" s="268" t="s">
        <v>183</v>
      </c>
      <c r="C155" s="441" t="s">
        <v>81</v>
      </c>
      <c r="D155" s="45"/>
      <c r="E155" s="441" t="s">
        <v>4</v>
      </c>
      <c r="F155" s="357">
        <v>0</v>
      </c>
      <c r="G155" s="358"/>
      <c r="H155" s="405"/>
      <c r="I155" s="512" t="s">
        <v>4</v>
      </c>
      <c r="J155" s="442">
        <v>29.5</v>
      </c>
      <c r="K155" s="358">
        <f t="shared" si="50"/>
        <v>72.849999999999994</v>
      </c>
      <c r="L155" s="511"/>
      <c r="M155" s="512" t="s">
        <v>4</v>
      </c>
      <c r="N155" s="442">
        <v>0</v>
      </c>
      <c r="O155" s="358"/>
      <c r="P155" s="511"/>
      <c r="Q155" s="512" t="s">
        <v>4</v>
      </c>
      <c r="R155" s="442">
        <v>25.33</v>
      </c>
      <c r="S155" s="358">
        <f>LARGE(R156:R157,1)+R155</f>
        <v>71.66</v>
      </c>
      <c r="T155" s="434"/>
      <c r="U155" s="441" t="s">
        <v>4</v>
      </c>
      <c r="V155" s="357">
        <v>0</v>
      </c>
      <c r="W155" s="359"/>
      <c r="X155" s="434"/>
      <c r="Y155" s="359">
        <f>72.85+71.66</f>
        <v>144.51</v>
      </c>
      <c r="Z155" s="419">
        <f t="shared" si="48"/>
        <v>12</v>
      </c>
      <c r="AA155" s="149" t="s">
        <v>290</v>
      </c>
      <c r="AB155" s="54"/>
    </row>
    <row r="156" spans="2:28" x14ac:dyDescent="0.3">
      <c r="B156" s="268" t="s">
        <v>192</v>
      </c>
      <c r="C156" s="441"/>
      <c r="D156" s="45"/>
      <c r="E156" s="441" t="s">
        <v>5</v>
      </c>
      <c r="F156" s="357">
        <v>0</v>
      </c>
      <c r="G156" s="358"/>
      <c r="H156" s="405"/>
      <c r="I156" s="512" t="s">
        <v>5</v>
      </c>
      <c r="J156" s="442">
        <v>43.35</v>
      </c>
      <c r="K156" s="358"/>
      <c r="L156" s="511"/>
      <c r="M156" s="512" t="s">
        <v>5</v>
      </c>
      <c r="N156" s="442">
        <v>0</v>
      </c>
      <c r="O156" s="358"/>
      <c r="P156" s="511"/>
      <c r="Q156" s="512" t="s">
        <v>5</v>
      </c>
      <c r="R156" s="442">
        <v>43.75</v>
      </c>
      <c r="S156" s="358"/>
      <c r="T156" s="434"/>
      <c r="U156" s="441" t="s">
        <v>5</v>
      </c>
      <c r="V156" s="357">
        <v>0</v>
      </c>
      <c r="W156" s="359"/>
      <c r="X156" s="434"/>
      <c r="Y156" s="359"/>
      <c r="Z156" s="419"/>
      <c r="AA156" s="149"/>
      <c r="AB156" s="54"/>
    </row>
    <row r="157" spans="2:28" x14ac:dyDescent="0.3">
      <c r="B157" s="268"/>
      <c r="C157" s="441"/>
      <c r="D157" s="45"/>
      <c r="E157" s="441" t="s">
        <v>34</v>
      </c>
      <c r="F157" s="357">
        <v>0</v>
      </c>
      <c r="G157" s="358"/>
      <c r="H157" s="405"/>
      <c r="I157" s="512" t="s">
        <v>34</v>
      </c>
      <c r="J157" s="442">
        <v>0</v>
      </c>
      <c r="K157" s="358"/>
      <c r="L157" s="511"/>
      <c r="M157" s="512" t="s">
        <v>34</v>
      </c>
      <c r="N157" s="442">
        <v>0</v>
      </c>
      <c r="O157" s="358"/>
      <c r="P157" s="511"/>
      <c r="Q157" s="512" t="s">
        <v>34</v>
      </c>
      <c r="R157" s="442">
        <v>46.33</v>
      </c>
      <c r="S157" s="358"/>
      <c r="T157" s="434"/>
      <c r="U157" s="441" t="s">
        <v>34</v>
      </c>
      <c r="V157" s="357">
        <v>0</v>
      </c>
      <c r="W157" s="359"/>
      <c r="X157" s="434"/>
      <c r="Y157" s="359"/>
      <c r="Z157" s="419"/>
      <c r="AA157" s="149"/>
      <c r="AB157" s="54"/>
    </row>
    <row r="158" spans="2:28" x14ac:dyDescent="0.3">
      <c r="B158" s="295"/>
      <c r="C158" s="469"/>
      <c r="D158" s="470"/>
      <c r="E158" s="469"/>
      <c r="F158" s="474"/>
      <c r="G158" s="476"/>
      <c r="H158" s="473"/>
      <c r="I158" s="519"/>
      <c r="J158" s="471"/>
      <c r="K158" s="476"/>
      <c r="L158" s="518"/>
      <c r="M158" s="519"/>
      <c r="N158" s="471"/>
      <c r="O158" s="476"/>
      <c r="P158" s="518"/>
      <c r="Q158" s="519"/>
      <c r="R158" s="471"/>
      <c r="S158" s="476"/>
      <c r="T158" s="482"/>
      <c r="U158" s="470"/>
      <c r="V158" s="474"/>
      <c r="W158" s="475"/>
      <c r="X158" s="482"/>
      <c r="Y158" s="483"/>
      <c r="Z158" s="419"/>
      <c r="AA158" s="149"/>
      <c r="AB158" s="54"/>
    </row>
    <row r="159" spans="2:28" x14ac:dyDescent="0.3">
      <c r="B159" s="137" t="s">
        <v>101</v>
      </c>
      <c r="C159" s="441" t="s">
        <v>15</v>
      </c>
      <c r="D159" s="45"/>
      <c r="E159" s="441" t="s">
        <v>4</v>
      </c>
      <c r="F159" s="357">
        <v>15.19</v>
      </c>
      <c r="G159" s="358">
        <f t="shared" si="49"/>
        <v>15.19</v>
      </c>
      <c r="H159" s="405"/>
      <c r="I159" s="512" t="s">
        <v>4</v>
      </c>
      <c r="J159" s="442">
        <v>0</v>
      </c>
      <c r="K159" s="358">
        <f t="shared" si="50"/>
        <v>0</v>
      </c>
      <c r="L159" s="511"/>
      <c r="M159" s="512" t="s">
        <v>4</v>
      </c>
      <c r="N159" s="442">
        <v>39.14</v>
      </c>
      <c r="O159" s="358">
        <f>LARGE(N160:N161,1)+N159</f>
        <v>82.93</v>
      </c>
      <c r="P159" s="511"/>
      <c r="Q159" s="512" t="s">
        <v>4</v>
      </c>
      <c r="R159" s="442">
        <v>34.270000000000003</v>
      </c>
      <c r="S159" s="358">
        <f>LARGE(R160:R161,1)+R159</f>
        <v>79.59</v>
      </c>
      <c r="T159" s="434"/>
      <c r="U159" s="441" t="s">
        <v>4</v>
      </c>
      <c r="V159" s="357">
        <v>0</v>
      </c>
      <c r="W159" s="358">
        <f t="shared" ref="W159" si="56">LARGE(V159:V160,1)+V161</f>
        <v>0</v>
      </c>
      <c r="X159" s="434"/>
      <c r="Y159" s="359">
        <f>82.93+79.59</f>
        <v>162.52000000000001</v>
      </c>
      <c r="Z159" s="419">
        <f t="shared" si="48"/>
        <v>8</v>
      </c>
      <c r="AA159" s="149" t="s">
        <v>290</v>
      </c>
      <c r="AB159" s="54"/>
    </row>
    <row r="160" spans="2:28" ht="15" thickBot="1" x14ac:dyDescent="0.35">
      <c r="B160" s="137"/>
      <c r="C160" s="441"/>
      <c r="D160" s="45"/>
      <c r="E160" s="441" t="s">
        <v>5</v>
      </c>
      <c r="F160" s="357">
        <v>0</v>
      </c>
      <c r="G160" s="358"/>
      <c r="H160" s="405"/>
      <c r="I160" s="512" t="s">
        <v>5</v>
      </c>
      <c r="J160" s="442">
        <v>0</v>
      </c>
      <c r="K160" s="358"/>
      <c r="L160" s="511"/>
      <c r="M160" s="512" t="s">
        <v>5</v>
      </c>
      <c r="N160" s="442">
        <v>8.61</v>
      </c>
      <c r="O160" s="358"/>
      <c r="P160" s="511"/>
      <c r="Q160" s="512" t="s">
        <v>5</v>
      </c>
      <c r="R160" s="442">
        <v>44.01</v>
      </c>
      <c r="S160" s="358"/>
      <c r="T160" s="434"/>
      <c r="U160" s="441" t="s">
        <v>5</v>
      </c>
      <c r="V160" s="357">
        <v>0</v>
      </c>
      <c r="W160" s="359"/>
      <c r="X160" s="434"/>
      <c r="Y160" s="359"/>
      <c r="Z160" s="419"/>
      <c r="AA160" s="149"/>
      <c r="AB160" s="54"/>
    </row>
    <row r="161" spans="1:29" x14ac:dyDescent="0.3">
      <c r="B161" s="158"/>
      <c r="C161" s="441"/>
      <c r="D161" s="45"/>
      <c r="E161" s="441" t="s">
        <v>34</v>
      </c>
      <c r="F161" s="357">
        <v>0</v>
      </c>
      <c r="G161" s="493"/>
      <c r="H161" s="450"/>
      <c r="I161" s="512" t="s">
        <v>34</v>
      </c>
      <c r="J161" s="442">
        <v>0</v>
      </c>
      <c r="K161" s="358"/>
      <c r="L161" s="511"/>
      <c r="M161" s="512" t="s">
        <v>34</v>
      </c>
      <c r="N161" s="442">
        <v>43.79</v>
      </c>
      <c r="O161" s="358"/>
      <c r="P161" s="511"/>
      <c r="Q161" s="512" t="s">
        <v>34</v>
      </c>
      <c r="R161" s="442">
        <v>45.32</v>
      </c>
      <c r="S161" s="358"/>
      <c r="T161" s="494"/>
      <c r="U161" s="406" t="s">
        <v>34</v>
      </c>
      <c r="V161" s="357">
        <v>0</v>
      </c>
      <c r="W161" s="359"/>
      <c r="X161" s="434"/>
      <c r="Y161" s="359"/>
      <c r="Z161" s="419"/>
      <c r="AA161" s="149"/>
      <c r="AB161" s="54"/>
    </row>
    <row r="162" spans="1:29" x14ac:dyDescent="0.3">
      <c r="B162" s="317"/>
      <c r="C162" s="469"/>
      <c r="D162" s="470"/>
      <c r="E162" s="469"/>
      <c r="F162" s="474"/>
      <c r="G162" s="495"/>
      <c r="H162" s="496"/>
      <c r="I162" s="519"/>
      <c r="J162" s="471"/>
      <c r="K162" s="476"/>
      <c r="L162" s="518"/>
      <c r="M162" s="519"/>
      <c r="N162" s="471"/>
      <c r="O162" s="476"/>
      <c r="P162" s="518"/>
      <c r="Q162" s="519"/>
      <c r="R162" s="471"/>
      <c r="S162" s="476"/>
      <c r="T162" s="482"/>
      <c r="U162" s="470"/>
      <c r="V162" s="474"/>
      <c r="W162" s="483"/>
      <c r="X162" s="482"/>
      <c r="Y162" s="483"/>
      <c r="Z162" s="419"/>
      <c r="AA162" s="149"/>
      <c r="AB162" s="54"/>
    </row>
    <row r="163" spans="1:29" x14ac:dyDescent="0.3">
      <c r="B163" s="158" t="s">
        <v>145</v>
      </c>
      <c r="C163" s="441" t="s">
        <v>18</v>
      </c>
      <c r="D163" s="45"/>
      <c r="E163" s="441" t="s">
        <v>4</v>
      </c>
      <c r="F163" s="357">
        <v>0</v>
      </c>
      <c r="G163" s="493"/>
      <c r="H163" s="450"/>
      <c r="I163" s="512" t="s">
        <v>4</v>
      </c>
      <c r="J163" s="442">
        <v>37.270000000000003</v>
      </c>
      <c r="K163" s="358">
        <f>LARGE(J164:J170,1)+J163</f>
        <v>80.430000000000007</v>
      </c>
      <c r="L163" s="511"/>
      <c r="M163" s="512" t="s">
        <v>4</v>
      </c>
      <c r="N163" s="442">
        <v>37.99</v>
      </c>
      <c r="O163" s="358">
        <f>LARGE(N164:N165,1)+N163</f>
        <v>82.36</v>
      </c>
      <c r="P163" s="511"/>
      <c r="Q163" s="512" t="s">
        <v>4</v>
      </c>
      <c r="R163" s="442">
        <v>0</v>
      </c>
      <c r="S163" s="358">
        <f>LARGE(R163:R164,1)+R165</f>
        <v>0</v>
      </c>
      <c r="T163" s="434"/>
      <c r="U163" s="406" t="s">
        <v>4</v>
      </c>
      <c r="V163" s="357">
        <v>0</v>
      </c>
      <c r="W163" s="493">
        <f>LARGE(V163:V164,1)+V165</f>
        <v>0</v>
      </c>
      <c r="X163" s="434"/>
      <c r="Y163" s="359">
        <f>80.43+82.36</f>
        <v>162.79000000000002</v>
      </c>
      <c r="Z163" s="419">
        <f t="shared" si="48"/>
        <v>7</v>
      </c>
      <c r="AA163" s="149" t="s">
        <v>290</v>
      </c>
      <c r="AB163" s="54"/>
    </row>
    <row r="164" spans="1:29" x14ac:dyDescent="0.3">
      <c r="B164" s="158" t="s">
        <v>182</v>
      </c>
      <c r="C164" s="441"/>
      <c r="D164" s="45"/>
      <c r="E164" s="441" t="s">
        <v>5</v>
      </c>
      <c r="F164" s="357">
        <v>0</v>
      </c>
      <c r="G164" s="493"/>
      <c r="H164" s="450"/>
      <c r="I164" s="512" t="s">
        <v>5</v>
      </c>
      <c r="J164" s="442">
        <v>43.16</v>
      </c>
      <c r="K164" s="358"/>
      <c r="L164" s="511"/>
      <c r="M164" s="512" t="s">
        <v>5</v>
      </c>
      <c r="N164" s="442">
        <v>41.99</v>
      </c>
      <c r="O164" s="358"/>
      <c r="P164" s="511"/>
      <c r="Q164" s="512" t="s">
        <v>5</v>
      </c>
      <c r="R164" s="442">
        <v>0</v>
      </c>
      <c r="S164" s="358"/>
      <c r="T164" s="434"/>
      <c r="U164" s="406" t="s">
        <v>5</v>
      </c>
      <c r="V164" s="357">
        <v>0</v>
      </c>
      <c r="W164" s="497"/>
      <c r="X164" s="434"/>
      <c r="Y164" s="359"/>
      <c r="Z164" s="419"/>
      <c r="AA164" s="149"/>
      <c r="AB164" s="54"/>
    </row>
    <row r="165" spans="1:29" x14ac:dyDescent="0.3">
      <c r="B165" s="158"/>
      <c r="C165" s="441"/>
      <c r="D165" s="45"/>
      <c r="E165" s="469" t="s">
        <v>34</v>
      </c>
      <c r="F165" s="474">
        <v>0</v>
      </c>
      <c r="G165" s="495"/>
      <c r="H165" s="496"/>
      <c r="I165" s="520" t="s">
        <v>34</v>
      </c>
      <c r="J165" s="471">
        <v>0</v>
      </c>
      <c r="K165" s="495"/>
      <c r="L165" s="518"/>
      <c r="M165" s="520" t="s">
        <v>34</v>
      </c>
      <c r="N165" s="471">
        <v>44.37</v>
      </c>
      <c r="O165" s="476"/>
      <c r="P165" s="518"/>
      <c r="Q165" s="520" t="s">
        <v>34</v>
      </c>
      <c r="R165" s="471">
        <v>0</v>
      </c>
      <c r="S165" s="476"/>
      <c r="T165" s="482"/>
      <c r="U165" s="498" t="s">
        <v>34</v>
      </c>
      <c r="V165" s="474">
        <v>0</v>
      </c>
      <c r="W165" s="483"/>
      <c r="X165" s="434"/>
      <c r="Y165" s="359"/>
      <c r="Z165" s="419"/>
      <c r="AA165" s="149"/>
      <c r="AB165" s="54"/>
    </row>
    <row r="166" spans="1:29" x14ac:dyDescent="0.3">
      <c r="B166" s="158"/>
      <c r="C166" s="441"/>
      <c r="D166" s="45"/>
      <c r="E166" s="441"/>
      <c r="F166" s="357"/>
      <c r="G166" s="493"/>
      <c r="H166" s="450"/>
      <c r="I166" s="512"/>
      <c r="J166" s="442"/>
      <c r="K166" s="358"/>
      <c r="L166" s="511"/>
      <c r="M166" s="512"/>
      <c r="N166" s="442"/>
      <c r="O166" s="358"/>
      <c r="P166" s="511"/>
      <c r="Q166" s="512"/>
      <c r="R166" s="442"/>
      <c r="S166" s="358"/>
      <c r="T166" s="434"/>
      <c r="U166" s="406"/>
      <c r="V166" s="357"/>
      <c r="W166" s="497"/>
      <c r="X166" s="434"/>
      <c r="Y166" s="359"/>
      <c r="Z166" s="419"/>
      <c r="AA166" s="149"/>
      <c r="AB166" s="54"/>
    </row>
    <row r="167" spans="1:29" x14ac:dyDescent="0.3">
      <c r="B167" s="158"/>
      <c r="C167" s="441" t="s">
        <v>241</v>
      </c>
      <c r="D167" s="45"/>
      <c r="E167" s="441" t="s">
        <v>4</v>
      </c>
      <c r="F167" s="357">
        <v>0</v>
      </c>
      <c r="G167" s="493"/>
      <c r="H167" s="450"/>
      <c r="I167" s="441" t="s">
        <v>4</v>
      </c>
      <c r="J167" s="357">
        <v>0</v>
      </c>
      <c r="K167" s="493"/>
      <c r="L167" s="405"/>
      <c r="M167" s="441" t="s">
        <v>4</v>
      </c>
      <c r="N167" s="357">
        <v>0</v>
      </c>
      <c r="O167" s="493"/>
      <c r="P167" s="405"/>
      <c r="Q167" s="441" t="s">
        <v>4</v>
      </c>
      <c r="R167" s="357">
        <v>0</v>
      </c>
      <c r="S167" s="493"/>
      <c r="T167" s="434"/>
      <c r="U167" s="441" t="s">
        <v>4</v>
      </c>
      <c r="V167" s="357">
        <v>0</v>
      </c>
      <c r="W167" s="493"/>
      <c r="X167" s="434"/>
      <c r="Y167" s="359"/>
      <c r="Z167" s="419"/>
      <c r="AA167" s="149"/>
      <c r="AB167" s="54"/>
    </row>
    <row r="168" spans="1:29" x14ac:dyDescent="0.3">
      <c r="B168" s="158"/>
      <c r="C168" s="441"/>
      <c r="D168" s="45"/>
      <c r="E168" s="441" t="s">
        <v>5</v>
      </c>
      <c r="F168" s="357">
        <v>0</v>
      </c>
      <c r="G168" s="493"/>
      <c r="H168" s="450"/>
      <c r="I168" s="441" t="s">
        <v>5</v>
      </c>
      <c r="J168" s="357">
        <v>0</v>
      </c>
      <c r="K168" s="493"/>
      <c r="L168" s="405"/>
      <c r="M168" s="441" t="s">
        <v>5</v>
      </c>
      <c r="N168" s="357">
        <v>0</v>
      </c>
      <c r="O168" s="493"/>
      <c r="P168" s="405"/>
      <c r="Q168" s="441" t="s">
        <v>5</v>
      </c>
      <c r="R168" s="357">
        <v>0</v>
      </c>
      <c r="S168" s="493"/>
      <c r="T168" s="434"/>
      <c r="U168" s="441" t="s">
        <v>5</v>
      </c>
      <c r="V168" s="357">
        <v>0</v>
      </c>
      <c r="W168" s="493"/>
      <c r="X168" s="434"/>
      <c r="Y168" s="359"/>
      <c r="Z168" s="419"/>
      <c r="AA168" s="149"/>
      <c r="AB168" s="54"/>
    </row>
    <row r="169" spans="1:29" ht="15" thickBot="1" x14ac:dyDescent="0.35">
      <c r="A169" s="139"/>
      <c r="B169" s="98"/>
      <c r="C169" s="417"/>
      <c r="D169" s="499"/>
      <c r="E169" s="500" t="s">
        <v>34</v>
      </c>
      <c r="F169" s="501">
        <v>0</v>
      </c>
      <c r="G169" s="502"/>
      <c r="H169" s="450"/>
      <c r="I169" s="500" t="s">
        <v>34</v>
      </c>
      <c r="J169" s="501">
        <v>0</v>
      </c>
      <c r="K169" s="502"/>
      <c r="L169" s="405"/>
      <c r="M169" s="500" t="s">
        <v>34</v>
      </c>
      <c r="N169" s="501">
        <v>0</v>
      </c>
      <c r="O169" s="502"/>
      <c r="P169" s="405"/>
      <c r="Q169" s="500" t="s">
        <v>34</v>
      </c>
      <c r="R169" s="501">
        <v>0</v>
      </c>
      <c r="S169" s="502"/>
      <c r="T169" s="434"/>
      <c r="U169" s="500" t="s">
        <v>34</v>
      </c>
      <c r="V169" s="501">
        <v>0</v>
      </c>
      <c r="W169" s="502"/>
      <c r="X169" s="503"/>
      <c r="Y169" s="504"/>
      <c r="Z169" s="222"/>
      <c r="AA169" s="176"/>
      <c r="AB169" s="56"/>
    </row>
    <row r="170" spans="1:29" x14ac:dyDescent="0.3">
      <c r="B170" s="348"/>
      <c r="C170" s="348"/>
      <c r="D170" s="348"/>
      <c r="E170" s="348"/>
      <c r="F170" s="5"/>
      <c r="G170" s="35"/>
      <c r="H170" s="354"/>
      <c r="I170" s="348"/>
      <c r="J170" s="5"/>
      <c r="K170" s="370"/>
      <c r="L170" s="354"/>
      <c r="M170" s="348"/>
      <c r="N170" s="5"/>
      <c r="O170" s="370"/>
      <c r="P170" s="354"/>
      <c r="Q170" s="348"/>
      <c r="R170" s="5"/>
      <c r="S170" s="370"/>
      <c r="T170" s="9"/>
      <c r="U170" s="348"/>
      <c r="V170" s="5"/>
      <c r="W170" s="370"/>
      <c r="X170" s="5"/>
      <c r="Y170" s="5"/>
      <c r="Z170" s="373"/>
      <c r="AA170" s="372"/>
      <c r="AB170" s="372"/>
      <c r="AC170" s="354"/>
    </row>
    <row r="171" spans="1:29" ht="30" customHeight="1" thickBot="1" x14ac:dyDescent="0.35">
      <c r="B171" s="46" t="s">
        <v>207</v>
      </c>
      <c r="C171" s="46"/>
      <c r="D171" s="46"/>
      <c r="E171" s="46"/>
      <c r="F171" s="46"/>
      <c r="G171" s="46"/>
      <c r="H171" s="47"/>
      <c r="I171" s="47"/>
      <c r="J171" s="48"/>
      <c r="K171" s="48"/>
      <c r="L171" s="47"/>
      <c r="M171" s="47"/>
      <c r="N171" s="48"/>
    </row>
    <row r="172" spans="1:29" ht="30" customHeight="1" thickBot="1" x14ac:dyDescent="0.45">
      <c r="B172" s="73" t="s">
        <v>3</v>
      </c>
      <c r="C172" s="74"/>
      <c r="D172" s="74"/>
      <c r="E172" s="74"/>
      <c r="F172" s="75"/>
      <c r="G172" s="75"/>
      <c r="H172" s="74"/>
      <c r="I172" s="74"/>
      <c r="J172" s="75"/>
      <c r="K172" s="75"/>
      <c r="L172" s="74"/>
      <c r="M172" s="74"/>
      <c r="N172" s="75"/>
      <c r="O172" s="75"/>
      <c r="P172" s="74"/>
      <c r="Q172" s="74"/>
      <c r="R172" s="74"/>
      <c r="S172" s="75"/>
      <c r="T172" s="75"/>
      <c r="U172" s="74"/>
      <c r="V172" s="74"/>
      <c r="W172" s="75"/>
      <c r="X172" s="75"/>
      <c r="Y172" s="75"/>
      <c r="Z172" s="219"/>
      <c r="AA172" s="479"/>
      <c r="AB172" s="76"/>
    </row>
    <row r="173" spans="1:29" x14ac:dyDescent="0.3">
      <c r="B173" s="347" t="s">
        <v>28</v>
      </c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348"/>
      <c r="Y173" s="348"/>
      <c r="Z173" s="348"/>
      <c r="AA173" s="372"/>
      <c r="AB173" s="349"/>
    </row>
    <row r="174" spans="1:29" ht="15" thickBot="1" x14ac:dyDescent="0.35">
      <c r="B174" s="350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176"/>
      <c r="AB174" s="352"/>
    </row>
    <row r="175" spans="1:29" ht="15" thickBot="1" x14ac:dyDescent="0.35">
      <c r="B175" s="63" t="s">
        <v>12</v>
      </c>
      <c r="C175" s="64"/>
      <c r="D175" s="64"/>
      <c r="E175" s="64"/>
      <c r="F175" s="65"/>
      <c r="G175" s="66"/>
      <c r="H175" s="67"/>
      <c r="I175" s="71" t="s">
        <v>14</v>
      </c>
      <c r="J175" s="72">
        <v>85</v>
      </c>
      <c r="K175" s="72"/>
      <c r="L175" s="68"/>
      <c r="M175" s="77" t="s">
        <v>13</v>
      </c>
      <c r="N175" s="78">
        <v>83.2</v>
      </c>
      <c r="O175" s="79"/>
      <c r="P175" s="69"/>
      <c r="Q175" s="64"/>
      <c r="R175" s="64"/>
      <c r="S175" s="65"/>
      <c r="T175" s="70"/>
      <c r="U175" s="64"/>
      <c r="V175" s="64"/>
      <c r="W175" s="65"/>
      <c r="X175" s="155"/>
      <c r="Y175" s="155"/>
      <c r="Z175" s="220"/>
      <c r="AA175" s="480"/>
      <c r="AB175" s="76"/>
    </row>
    <row r="176" spans="1:29" ht="30.6" thickBot="1" x14ac:dyDescent="0.45">
      <c r="B176" s="43" t="s">
        <v>50</v>
      </c>
      <c r="C176" s="86"/>
      <c r="D176" s="87"/>
      <c r="E176" s="678" t="s">
        <v>75</v>
      </c>
      <c r="F176" s="679"/>
      <c r="G176" s="680"/>
      <c r="H176" s="25"/>
      <c r="I176" s="678" t="s">
        <v>7</v>
      </c>
      <c r="J176" s="679"/>
      <c r="K176" s="680"/>
      <c r="L176" s="23"/>
      <c r="M176" s="678" t="s">
        <v>76</v>
      </c>
      <c r="N176" s="679"/>
      <c r="O176" s="680"/>
      <c r="P176" s="23"/>
      <c r="Q176" s="678" t="s">
        <v>124</v>
      </c>
      <c r="R176" s="679"/>
      <c r="S176" s="680"/>
      <c r="T176" s="21"/>
      <c r="U176" s="344"/>
      <c r="V176" s="345"/>
      <c r="W176" s="346"/>
      <c r="X176" s="55"/>
      <c r="Y176" s="356" t="s">
        <v>265</v>
      </c>
      <c r="Z176" s="418" t="s">
        <v>45</v>
      </c>
      <c r="AA176" s="457" t="s">
        <v>289</v>
      </c>
      <c r="AB176" s="136" t="s">
        <v>31</v>
      </c>
    </row>
    <row r="177" spans="2:28" ht="15" thickBot="1" x14ac:dyDescent="0.35">
      <c r="B177" s="90" t="s">
        <v>0</v>
      </c>
      <c r="C177" s="91" t="s">
        <v>1</v>
      </c>
      <c r="D177" s="24" t="s">
        <v>2</v>
      </c>
      <c r="E177" s="91"/>
      <c r="F177" s="92" t="s">
        <v>10</v>
      </c>
      <c r="G177" s="36" t="s">
        <v>8</v>
      </c>
      <c r="H177" s="23"/>
      <c r="I177" s="93"/>
      <c r="J177" s="92" t="s">
        <v>10</v>
      </c>
      <c r="K177" s="36" t="s">
        <v>8</v>
      </c>
      <c r="L177" s="23"/>
      <c r="M177" s="94"/>
      <c r="N177" s="36" t="s">
        <v>10</v>
      </c>
      <c r="O177" s="36" t="s">
        <v>8</v>
      </c>
      <c r="P177" s="23"/>
      <c r="Q177" s="93"/>
      <c r="R177" s="95" t="s">
        <v>10</v>
      </c>
      <c r="S177" s="36" t="s">
        <v>6</v>
      </c>
      <c r="T177" s="96"/>
      <c r="U177" s="93"/>
      <c r="V177" s="95" t="s">
        <v>10</v>
      </c>
      <c r="W177" s="154" t="s">
        <v>6</v>
      </c>
      <c r="X177" s="21"/>
      <c r="Y177" s="36"/>
      <c r="Z177" s="418"/>
      <c r="AA177" s="456"/>
      <c r="AB177" s="55"/>
    </row>
    <row r="178" spans="2:28" x14ac:dyDescent="0.3">
      <c r="B178" s="137" t="s">
        <v>102</v>
      </c>
      <c r="C178" s="28" t="s">
        <v>79</v>
      </c>
      <c r="D178" s="45"/>
      <c r="E178" s="441" t="s">
        <v>4</v>
      </c>
      <c r="F178" s="442">
        <v>39.83</v>
      </c>
      <c r="G178" s="478">
        <f>LARGE(F179:F180,1)+F178</f>
        <v>86.710000000000008</v>
      </c>
      <c r="H178" s="405"/>
      <c r="I178" s="441" t="s">
        <v>4</v>
      </c>
      <c r="J178" s="442">
        <v>0</v>
      </c>
      <c r="K178" s="358">
        <f>LARGE(J179:J180,1)+J178</f>
        <v>0</v>
      </c>
      <c r="L178" s="405"/>
      <c r="M178" s="441" t="s">
        <v>4</v>
      </c>
      <c r="N178" s="442">
        <v>38.200000000000003</v>
      </c>
      <c r="O178" s="358">
        <f>LARGE(N179:N180,1)+N178</f>
        <v>84.13</v>
      </c>
      <c r="P178" s="458" t="e">
        <f>LARGE(O179:O180,1)+O178</f>
        <v>#NUM!</v>
      </c>
      <c r="Q178" s="441" t="s">
        <v>4</v>
      </c>
      <c r="R178" s="442">
        <v>39.159999999999997</v>
      </c>
      <c r="S178" s="478">
        <f>LARGE(R179:R180,1)+R178</f>
        <v>85.639999999999986</v>
      </c>
      <c r="T178" s="159" t="e">
        <f>LARGE(S179:S180,1)+S178</f>
        <v>#NUM!</v>
      </c>
      <c r="U178" s="28" t="s">
        <v>4</v>
      </c>
      <c r="V178" s="34">
        <v>0</v>
      </c>
      <c r="W178" s="35">
        <f>LARGE(V179:V180,1)+V178</f>
        <v>0</v>
      </c>
      <c r="X178" s="19"/>
      <c r="Y178" s="9">
        <f>86.71+85.64</f>
        <v>172.35</v>
      </c>
      <c r="Z178" s="419">
        <f>RANK(Y178,$Y$178:$Y$188)</f>
        <v>1</v>
      </c>
      <c r="AA178" s="149" t="s">
        <v>294</v>
      </c>
      <c r="AB178" s="54"/>
    </row>
    <row r="179" spans="2:28" x14ac:dyDescent="0.3">
      <c r="B179" s="137"/>
      <c r="C179" s="28"/>
      <c r="D179" s="45"/>
      <c r="E179" s="441" t="s">
        <v>5</v>
      </c>
      <c r="F179" s="442">
        <v>46.88</v>
      </c>
      <c r="G179" s="358"/>
      <c r="H179" s="405"/>
      <c r="I179" s="441" t="s">
        <v>5</v>
      </c>
      <c r="J179" s="442">
        <v>0</v>
      </c>
      <c r="K179" s="358"/>
      <c r="L179" s="405"/>
      <c r="M179" s="441" t="s">
        <v>5</v>
      </c>
      <c r="N179" s="442">
        <v>45.16</v>
      </c>
      <c r="O179" s="358"/>
      <c r="P179" s="459"/>
      <c r="Q179" s="441" t="s">
        <v>5</v>
      </c>
      <c r="R179" s="442">
        <v>46.48</v>
      </c>
      <c r="S179" s="358"/>
      <c r="T179" s="160"/>
      <c r="U179" s="28" t="s">
        <v>5</v>
      </c>
      <c r="V179" s="34">
        <v>0</v>
      </c>
      <c r="W179" s="35"/>
      <c r="X179" s="19"/>
      <c r="Y179" s="9"/>
      <c r="Z179" s="419"/>
      <c r="AA179" s="149"/>
      <c r="AB179" s="54"/>
    </row>
    <row r="180" spans="2:28" x14ac:dyDescent="0.3">
      <c r="B180" s="137"/>
      <c r="C180" s="28"/>
      <c r="D180" s="45"/>
      <c r="E180" s="441" t="s">
        <v>16</v>
      </c>
      <c r="F180" s="442">
        <v>45.93</v>
      </c>
      <c r="G180" s="358"/>
      <c r="H180" s="405"/>
      <c r="I180" s="441" t="s">
        <v>16</v>
      </c>
      <c r="J180" s="442">
        <v>0</v>
      </c>
      <c r="K180" s="358"/>
      <c r="L180" s="405"/>
      <c r="M180" s="441" t="s">
        <v>16</v>
      </c>
      <c r="N180" s="442">
        <v>45.93</v>
      </c>
      <c r="O180" s="358"/>
      <c r="P180" s="459"/>
      <c r="Q180" s="441" t="s">
        <v>16</v>
      </c>
      <c r="R180" s="442">
        <v>45.9</v>
      </c>
      <c r="S180" s="358"/>
      <c r="T180" s="160"/>
      <c r="U180" s="28" t="s">
        <v>16</v>
      </c>
      <c r="V180" s="34">
        <v>0</v>
      </c>
      <c r="W180" s="35"/>
      <c r="X180" s="19"/>
      <c r="Y180" s="9"/>
      <c r="Z180" s="419"/>
      <c r="AA180" s="149"/>
      <c r="AB180" s="54"/>
    </row>
    <row r="181" spans="2:28" x14ac:dyDescent="0.3">
      <c r="B181" s="295"/>
      <c r="C181" s="296"/>
      <c r="D181" s="470"/>
      <c r="E181" s="469"/>
      <c r="F181" s="471"/>
      <c r="G181" s="476"/>
      <c r="H181" s="473"/>
      <c r="I181" s="469"/>
      <c r="J181" s="471"/>
      <c r="K181" s="476"/>
      <c r="L181" s="473"/>
      <c r="M181" s="469"/>
      <c r="N181" s="471"/>
      <c r="O181" s="476"/>
      <c r="P181" s="481"/>
      <c r="Q181" s="469"/>
      <c r="R181" s="471"/>
      <c r="S181" s="476"/>
      <c r="T181" s="301"/>
      <c r="U181" s="296"/>
      <c r="V181" s="298"/>
      <c r="W181" s="299"/>
      <c r="X181" s="302"/>
      <c r="Y181" s="305"/>
      <c r="Z181" s="419"/>
      <c r="AA181" s="149"/>
      <c r="AB181" s="54"/>
    </row>
    <row r="182" spans="2:28" x14ac:dyDescent="0.3">
      <c r="B182" s="137" t="s">
        <v>134</v>
      </c>
      <c r="C182" s="28" t="s">
        <v>107</v>
      </c>
      <c r="D182" s="45"/>
      <c r="E182" s="441" t="s">
        <v>4</v>
      </c>
      <c r="F182" s="442">
        <v>0</v>
      </c>
      <c r="G182" s="358">
        <f>LARGE(F183:F184,1)+F182</f>
        <v>0</v>
      </c>
      <c r="H182" s="405"/>
      <c r="I182" s="441" t="s">
        <v>4</v>
      </c>
      <c r="J182" s="442">
        <v>37.08</v>
      </c>
      <c r="K182" s="358">
        <f>LARGE(J183:J184,1)+J182</f>
        <v>41.82</v>
      </c>
      <c r="L182" s="405"/>
      <c r="M182" s="441" t="s">
        <v>4</v>
      </c>
      <c r="N182" s="442">
        <v>37.24</v>
      </c>
      <c r="O182" s="358">
        <f>LARGE(N183:N184,1)+N182</f>
        <v>79.180000000000007</v>
      </c>
      <c r="P182" s="459" t="e">
        <f>LARGE(O183:O184,1)+O182</f>
        <v>#NUM!</v>
      </c>
      <c r="Q182" s="512" t="s">
        <v>4</v>
      </c>
      <c r="R182" s="442">
        <v>38.380000000000003</v>
      </c>
      <c r="S182" s="358">
        <f>LARGE(R183:R184,1)+R182</f>
        <v>81.06</v>
      </c>
      <c r="T182" s="160" t="e">
        <f>LARGE(S183:S184,1)+S182</f>
        <v>#NUM!</v>
      </c>
      <c r="U182" s="28" t="s">
        <v>4</v>
      </c>
      <c r="V182" s="34">
        <v>0</v>
      </c>
      <c r="W182" s="35">
        <f>LARGE(V183:V184,1)+V182</f>
        <v>0</v>
      </c>
      <c r="X182" s="19"/>
      <c r="Y182" s="9">
        <f>79.18+81.06</f>
        <v>160.24</v>
      </c>
      <c r="Z182" s="419">
        <f t="shared" ref="Z182:Z186" si="57">RANK(Y182,$Y$178:$Y$188)</f>
        <v>3</v>
      </c>
      <c r="AA182" s="149" t="s">
        <v>290</v>
      </c>
      <c r="AB182" s="54"/>
    </row>
    <row r="183" spans="2:28" x14ac:dyDescent="0.3">
      <c r="B183" s="137" t="s">
        <v>193</v>
      </c>
      <c r="C183" s="28"/>
      <c r="D183" s="45"/>
      <c r="E183" s="441" t="s">
        <v>5</v>
      </c>
      <c r="F183" s="442">
        <v>0</v>
      </c>
      <c r="G183" s="358"/>
      <c r="H183" s="405"/>
      <c r="I183" s="441" t="s">
        <v>5</v>
      </c>
      <c r="J183" s="442">
        <v>4.74</v>
      </c>
      <c r="K183" s="358"/>
      <c r="L183" s="405"/>
      <c r="M183" s="441" t="s">
        <v>5</v>
      </c>
      <c r="N183" s="442">
        <v>5.03</v>
      </c>
      <c r="O183" s="358"/>
      <c r="P183" s="459"/>
      <c r="Q183" s="441" t="s">
        <v>5</v>
      </c>
      <c r="R183" s="442">
        <v>42.68</v>
      </c>
      <c r="S183" s="358"/>
      <c r="T183" s="160"/>
      <c r="U183" s="28" t="s">
        <v>5</v>
      </c>
      <c r="V183" s="34">
        <v>0</v>
      </c>
      <c r="W183" s="35"/>
      <c r="X183" s="19"/>
      <c r="Y183" s="9"/>
      <c r="Z183" s="419"/>
      <c r="AA183" s="149"/>
      <c r="AB183" s="54"/>
    </row>
    <row r="184" spans="2:28" x14ac:dyDescent="0.3">
      <c r="B184" s="137"/>
      <c r="C184" s="28"/>
      <c r="D184" s="45"/>
      <c r="E184" s="441" t="s">
        <v>16</v>
      </c>
      <c r="F184" s="442">
        <v>0</v>
      </c>
      <c r="G184" s="358"/>
      <c r="H184" s="405"/>
      <c r="I184" s="441" t="s">
        <v>16</v>
      </c>
      <c r="J184" s="442">
        <v>0</v>
      </c>
      <c r="K184" s="358"/>
      <c r="L184" s="405"/>
      <c r="M184" s="441" t="s">
        <v>16</v>
      </c>
      <c r="N184" s="442">
        <v>41.94</v>
      </c>
      <c r="O184" s="358"/>
      <c r="P184" s="459"/>
      <c r="Q184" s="441" t="s">
        <v>16</v>
      </c>
      <c r="R184" s="442">
        <v>39.99</v>
      </c>
      <c r="S184" s="358"/>
      <c r="T184" s="160"/>
      <c r="U184" s="28" t="s">
        <v>16</v>
      </c>
      <c r="V184" s="34">
        <v>0</v>
      </c>
      <c r="W184" s="35"/>
      <c r="X184" s="19"/>
      <c r="Y184" s="9"/>
      <c r="Z184" s="419"/>
      <c r="AA184" s="149"/>
      <c r="AB184" s="54"/>
    </row>
    <row r="185" spans="2:28" x14ac:dyDescent="0.3">
      <c r="B185" s="137"/>
      <c r="C185" s="28"/>
      <c r="D185" s="45"/>
      <c r="E185" s="441"/>
      <c r="F185" s="442"/>
      <c r="G185" s="358"/>
      <c r="H185" s="405"/>
      <c r="I185" s="45"/>
      <c r="J185" s="357"/>
      <c r="K185" s="359"/>
      <c r="L185" s="405"/>
      <c r="M185" s="441"/>
      <c r="N185" s="442"/>
      <c r="O185" s="358"/>
      <c r="P185" s="405"/>
      <c r="Q185" s="45"/>
      <c r="R185" s="441"/>
      <c r="S185" s="404"/>
      <c r="T185" s="19"/>
      <c r="U185" s="138"/>
      <c r="V185" s="28"/>
      <c r="W185" s="39"/>
      <c r="X185" s="19"/>
      <c r="Y185" s="9"/>
      <c r="Z185" s="419"/>
      <c r="AA185" s="149"/>
      <c r="AB185" s="54"/>
    </row>
    <row r="186" spans="2:28" x14ac:dyDescent="0.3">
      <c r="B186" s="137" t="s">
        <v>205</v>
      </c>
      <c r="C186" s="28" t="s">
        <v>67</v>
      </c>
      <c r="D186" s="45"/>
      <c r="E186" s="441" t="s">
        <v>4</v>
      </c>
      <c r="F186" s="442">
        <v>0</v>
      </c>
      <c r="G186" s="358">
        <f>LARGE(F187:F188,1)+F186</f>
        <v>0</v>
      </c>
      <c r="H186" s="405"/>
      <c r="I186" s="45" t="s">
        <v>4</v>
      </c>
      <c r="J186" s="357">
        <v>38.24</v>
      </c>
      <c r="K186" s="358">
        <f>LARGE(J187:J188,1)+J186</f>
        <v>83.68</v>
      </c>
      <c r="L186" s="405"/>
      <c r="M186" s="45" t="s">
        <v>4</v>
      </c>
      <c r="N186" s="357">
        <v>37.869999999999997</v>
      </c>
      <c r="O186" s="478">
        <f>LARGE(N187:N188,1)+N186</f>
        <v>84.699999999999989</v>
      </c>
      <c r="P186" s="405"/>
      <c r="Q186" s="441" t="s">
        <v>4</v>
      </c>
      <c r="R186" s="442">
        <v>38.92</v>
      </c>
      <c r="S186" s="478">
        <f>LARGE(R187:R188,1)+R186</f>
        <v>84.69</v>
      </c>
      <c r="T186" s="19"/>
      <c r="U186" s="28" t="s">
        <v>4</v>
      </c>
      <c r="V186" s="34">
        <v>0</v>
      </c>
      <c r="W186" s="35">
        <f>LARGE(V187:V188,1)+V186</f>
        <v>0</v>
      </c>
      <c r="X186" s="19"/>
      <c r="Y186" s="9">
        <f>84.7+84.69</f>
        <v>169.39</v>
      </c>
      <c r="Z186" s="419">
        <f t="shared" si="57"/>
        <v>2</v>
      </c>
      <c r="AA186" s="149" t="s">
        <v>293</v>
      </c>
      <c r="AB186" s="319" t="s">
        <v>206</v>
      </c>
    </row>
    <row r="187" spans="2:28" x14ac:dyDescent="0.3">
      <c r="C187" s="28"/>
      <c r="D187" s="45"/>
      <c r="E187" s="441" t="s">
        <v>5</v>
      </c>
      <c r="F187" s="442">
        <v>0</v>
      </c>
      <c r="G187" s="358"/>
      <c r="H187" s="405"/>
      <c r="I187" s="45" t="s">
        <v>5</v>
      </c>
      <c r="J187" s="357">
        <v>45.44</v>
      </c>
      <c r="K187" s="359"/>
      <c r="L187" s="405"/>
      <c r="M187" s="45" t="s">
        <v>5</v>
      </c>
      <c r="N187" s="357">
        <v>46.83</v>
      </c>
      <c r="O187" s="359"/>
      <c r="P187" s="405"/>
      <c r="Q187" s="441" t="s">
        <v>5</v>
      </c>
      <c r="R187" s="442">
        <v>44.16</v>
      </c>
      <c r="S187" s="358"/>
      <c r="T187" s="19"/>
      <c r="U187" s="28" t="s">
        <v>5</v>
      </c>
      <c r="V187" s="34">
        <v>0</v>
      </c>
      <c r="W187" s="35"/>
      <c r="X187" s="19"/>
      <c r="Y187" s="9"/>
      <c r="Z187" s="419"/>
      <c r="AA187" s="149"/>
      <c r="AB187" s="54"/>
    </row>
    <row r="188" spans="2:28" x14ac:dyDescent="0.3">
      <c r="B188" s="137"/>
      <c r="C188" s="28"/>
      <c r="D188" s="45"/>
      <c r="E188" s="441" t="s">
        <v>16</v>
      </c>
      <c r="F188" s="442">
        <v>0</v>
      </c>
      <c r="G188" s="358"/>
      <c r="H188" s="405"/>
      <c r="I188" s="45" t="s">
        <v>16</v>
      </c>
      <c r="J188" s="357">
        <v>44.9</v>
      </c>
      <c r="K188" s="359"/>
      <c r="L188" s="405"/>
      <c r="M188" s="45" t="s">
        <v>16</v>
      </c>
      <c r="N188" s="357">
        <v>44.85</v>
      </c>
      <c r="O188" s="359"/>
      <c r="P188" s="405"/>
      <c r="Q188" s="441" t="s">
        <v>16</v>
      </c>
      <c r="R188" s="442">
        <v>45.77</v>
      </c>
      <c r="S188" s="358"/>
      <c r="T188" s="19"/>
      <c r="U188" s="28" t="s">
        <v>16</v>
      </c>
      <c r="V188" s="34">
        <v>0</v>
      </c>
      <c r="W188" s="35"/>
      <c r="X188" s="19"/>
      <c r="Y188" s="9"/>
      <c r="Z188" s="419"/>
      <c r="AA188" s="149"/>
      <c r="AB188" s="54"/>
    </row>
    <row r="189" spans="2:28" x14ac:dyDescent="0.3">
      <c r="B189" s="137"/>
      <c r="C189" s="28"/>
      <c r="D189" s="45"/>
      <c r="E189" s="441"/>
      <c r="F189" s="442"/>
      <c r="G189" s="358"/>
      <c r="H189" s="405"/>
      <c r="I189" s="45"/>
      <c r="J189" s="357"/>
      <c r="K189" s="359"/>
      <c r="L189" s="405"/>
      <c r="M189" s="45"/>
      <c r="N189" s="357"/>
      <c r="O189" s="359"/>
      <c r="P189" s="405"/>
      <c r="Q189" s="45"/>
      <c r="R189" s="441"/>
      <c r="S189" s="359"/>
      <c r="T189" s="19"/>
      <c r="U189" s="138"/>
      <c r="V189" s="28"/>
      <c r="W189" s="9"/>
      <c r="X189" s="19"/>
      <c r="Y189" s="9"/>
      <c r="Z189" s="419"/>
      <c r="AA189" s="149"/>
      <c r="AB189" s="54"/>
    </row>
    <row r="190" spans="2:28" hidden="1" x14ac:dyDescent="0.3">
      <c r="B190" s="137"/>
      <c r="C190" s="28"/>
      <c r="D190" s="138"/>
      <c r="E190" s="28" t="s">
        <v>4</v>
      </c>
      <c r="F190" s="34">
        <v>0</v>
      </c>
      <c r="G190" s="35">
        <f>LARGE(F191:F192,1)+F190</f>
        <v>0</v>
      </c>
      <c r="H190" s="16"/>
      <c r="I190" s="138" t="s">
        <v>4</v>
      </c>
      <c r="J190" s="29">
        <v>0</v>
      </c>
      <c r="K190" s="35">
        <f>LARGE(J191:J192,1)+J190</f>
        <v>0</v>
      </c>
      <c r="L190" s="16"/>
      <c r="M190" s="138" t="s">
        <v>4</v>
      </c>
      <c r="N190" s="29">
        <v>0</v>
      </c>
      <c r="O190" s="35">
        <f>LARGE(N191:N192,1)+N190</f>
        <v>0</v>
      </c>
      <c r="P190" s="16"/>
      <c r="Q190" s="138" t="s">
        <v>4</v>
      </c>
      <c r="R190" s="29">
        <v>0</v>
      </c>
      <c r="S190" s="35">
        <f>LARGE(R191:R192,1)+R190</f>
        <v>0</v>
      </c>
      <c r="T190" s="19"/>
      <c r="U190" s="138" t="s">
        <v>4</v>
      </c>
      <c r="V190" s="29">
        <v>0</v>
      </c>
      <c r="W190" s="35">
        <f>LARGE(V191:V192,1)+V190</f>
        <v>0</v>
      </c>
      <c r="X190" s="19"/>
      <c r="Y190" s="9">
        <f>SUM(LARGE(G190:W190,{1,2,3,4}))</f>
        <v>0</v>
      </c>
      <c r="Z190" s="419"/>
      <c r="AA190" s="149"/>
      <c r="AB190" s="54"/>
    </row>
    <row r="191" spans="2:28" hidden="1" x14ac:dyDescent="0.3">
      <c r="B191" s="137"/>
      <c r="C191" s="28"/>
      <c r="D191" s="138"/>
      <c r="E191" s="28" t="s">
        <v>5</v>
      </c>
      <c r="F191" s="34">
        <v>0</v>
      </c>
      <c r="G191" s="35"/>
      <c r="H191" s="16"/>
      <c r="I191" s="138" t="s">
        <v>5</v>
      </c>
      <c r="J191" s="29">
        <v>0</v>
      </c>
      <c r="K191" s="9"/>
      <c r="L191" s="16"/>
      <c r="M191" s="138" t="s">
        <v>5</v>
      </c>
      <c r="N191" s="29">
        <v>0</v>
      </c>
      <c r="O191" s="9"/>
      <c r="P191" s="16"/>
      <c r="Q191" s="138" t="s">
        <v>5</v>
      </c>
      <c r="R191" s="29">
        <v>0</v>
      </c>
      <c r="S191" s="9"/>
      <c r="T191" s="19"/>
      <c r="U191" s="138" t="s">
        <v>5</v>
      </c>
      <c r="V191" s="29">
        <v>0</v>
      </c>
      <c r="W191" s="9"/>
      <c r="X191" s="19"/>
      <c r="Y191" s="9"/>
      <c r="Z191" s="419"/>
      <c r="AA191" s="149"/>
      <c r="AB191" s="54"/>
    </row>
    <row r="192" spans="2:28" hidden="1" x14ac:dyDescent="0.3">
      <c r="B192" s="137"/>
      <c r="C192" s="28"/>
      <c r="D192" s="138"/>
      <c r="E192" s="28" t="s">
        <v>16</v>
      </c>
      <c r="F192" s="34">
        <v>0</v>
      </c>
      <c r="G192" s="35"/>
      <c r="H192" s="16"/>
      <c r="I192" s="138" t="s">
        <v>16</v>
      </c>
      <c r="J192" s="29">
        <v>0</v>
      </c>
      <c r="K192" s="9"/>
      <c r="L192" s="16"/>
      <c r="M192" s="138" t="s">
        <v>16</v>
      </c>
      <c r="N192" s="29">
        <v>0</v>
      </c>
      <c r="O192" s="9"/>
      <c r="P192" s="16"/>
      <c r="Q192" s="138" t="s">
        <v>16</v>
      </c>
      <c r="R192" s="29">
        <v>0</v>
      </c>
      <c r="S192" s="9"/>
      <c r="T192" s="19"/>
      <c r="U192" s="138" t="s">
        <v>16</v>
      </c>
      <c r="V192" s="29">
        <v>0</v>
      </c>
      <c r="W192" s="9"/>
      <c r="X192" s="19"/>
      <c r="Y192" s="9"/>
      <c r="Z192" s="419"/>
      <c r="AA192" s="149"/>
      <c r="AB192" s="54"/>
    </row>
    <row r="193" spans="2:28" hidden="1" x14ac:dyDescent="0.3">
      <c r="B193" s="137"/>
      <c r="C193" s="28"/>
      <c r="D193" s="138"/>
      <c r="E193" s="28"/>
      <c r="F193" s="34"/>
      <c r="G193" s="35"/>
      <c r="H193" s="16"/>
      <c r="I193" s="138"/>
      <c r="J193" s="29"/>
      <c r="K193" s="9"/>
      <c r="L193" s="16"/>
      <c r="M193" s="138"/>
      <c r="N193" s="29"/>
      <c r="O193" s="9"/>
      <c r="P193" s="16"/>
      <c r="Q193" s="138"/>
      <c r="R193" s="28"/>
      <c r="S193" s="9"/>
      <c r="T193" s="19"/>
      <c r="U193" s="138"/>
      <c r="V193" s="28"/>
      <c r="W193" s="9"/>
      <c r="X193" s="19"/>
      <c r="Y193" s="9"/>
      <c r="Z193" s="419"/>
      <c r="AA193" s="149"/>
      <c r="AB193" s="54"/>
    </row>
    <row r="194" spans="2:28" hidden="1" x14ac:dyDescent="0.3">
      <c r="B194" s="137"/>
      <c r="C194" s="28"/>
      <c r="D194" s="138"/>
      <c r="E194" s="28" t="s">
        <v>4</v>
      </c>
      <c r="F194" s="34">
        <v>0</v>
      </c>
      <c r="G194" s="35">
        <f t="shared" ref="G194" si="58">LARGE(F194:F195,1)+F196</f>
        <v>0</v>
      </c>
      <c r="H194" s="16"/>
      <c r="I194" s="138" t="s">
        <v>4</v>
      </c>
      <c r="J194" s="29">
        <v>0</v>
      </c>
      <c r="K194" s="9"/>
      <c r="L194" s="16"/>
      <c r="M194" s="138" t="s">
        <v>4</v>
      </c>
      <c r="N194" s="29">
        <v>0</v>
      </c>
      <c r="O194" s="35">
        <f>LARGE(N194:N195,1)+N196</f>
        <v>0</v>
      </c>
      <c r="P194" s="16"/>
      <c r="Q194" s="138" t="s">
        <v>4</v>
      </c>
      <c r="R194" s="29">
        <v>0</v>
      </c>
      <c r="S194" s="35">
        <f>LARGE(R194:R195,1)+R196</f>
        <v>0</v>
      </c>
      <c r="T194" s="19"/>
      <c r="U194" s="138" t="s">
        <v>4</v>
      </c>
      <c r="V194" s="29">
        <v>0</v>
      </c>
      <c r="W194" s="35">
        <f>LARGE(V194:V195,1)+V196</f>
        <v>0</v>
      </c>
      <c r="X194" s="19"/>
      <c r="Y194" s="9">
        <f>SUM(LARGE(G194:W194,{1,2,3,4}))</f>
        <v>0</v>
      </c>
      <c r="Z194" s="419"/>
      <c r="AA194" s="149"/>
      <c r="AB194" s="54"/>
    </row>
    <row r="195" spans="2:28" hidden="1" x14ac:dyDescent="0.3">
      <c r="B195" s="137"/>
      <c r="C195" s="28"/>
      <c r="D195" s="138"/>
      <c r="E195" s="28" t="s">
        <v>5</v>
      </c>
      <c r="F195" s="34">
        <v>0</v>
      </c>
      <c r="G195" s="35"/>
      <c r="H195" s="16"/>
      <c r="I195" s="138" t="s">
        <v>5</v>
      </c>
      <c r="J195" s="29">
        <v>0</v>
      </c>
      <c r="K195" s="9"/>
      <c r="L195" s="16"/>
      <c r="M195" s="138" t="s">
        <v>5</v>
      </c>
      <c r="N195" s="29">
        <v>0</v>
      </c>
      <c r="O195" s="9"/>
      <c r="P195" s="16"/>
      <c r="Q195" s="138" t="s">
        <v>5</v>
      </c>
      <c r="R195" s="29">
        <v>0</v>
      </c>
      <c r="S195" s="9"/>
      <c r="T195" s="19"/>
      <c r="U195" s="138" t="s">
        <v>5</v>
      </c>
      <c r="V195" s="29">
        <v>0</v>
      </c>
      <c r="W195" s="9"/>
      <c r="X195" s="19"/>
      <c r="Y195" s="9"/>
      <c r="Z195" s="419"/>
      <c r="AA195" s="149"/>
      <c r="AB195" s="54"/>
    </row>
    <row r="196" spans="2:28" hidden="1" x14ac:dyDescent="0.3">
      <c r="B196" s="137"/>
      <c r="C196" s="28"/>
      <c r="D196" s="138"/>
      <c r="E196" s="28" t="s">
        <v>16</v>
      </c>
      <c r="F196" s="34">
        <v>0</v>
      </c>
      <c r="G196" s="35"/>
      <c r="H196" s="16"/>
      <c r="I196" s="138" t="s">
        <v>16</v>
      </c>
      <c r="J196" s="29">
        <v>0</v>
      </c>
      <c r="K196" s="9"/>
      <c r="L196" s="16"/>
      <c r="M196" s="138" t="s">
        <v>16</v>
      </c>
      <c r="N196" s="29">
        <v>0</v>
      </c>
      <c r="O196" s="9"/>
      <c r="P196" s="16"/>
      <c r="Q196" s="138" t="s">
        <v>16</v>
      </c>
      <c r="R196" s="29">
        <v>0</v>
      </c>
      <c r="S196" s="9"/>
      <c r="T196" s="19"/>
      <c r="U196" s="138" t="s">
        <v>16</v>
      </c>
      <c r="V196" s="29">
        <v>0</v>
      </c>
      <c r="W196" s="9"/>
      <c r="X196" s="19"/>
      <c r="Y196" s="9"/>
      <c r="Z196" s="419"/>
      <c r="AA196" s="149"/>
      <c r="AB196" s="54"/>
    </row>
    <row r="197" spans="2:28" hidden="1" x14ac:dyDescent="0.3">
      <c r="B197" s="137"/>
      <c r="C197" s="28"/>
      <c r="D197" s="138"/>
      <c r="E197" s="28"/>
      <c r="F197" s="34"/>
      <c r="G197" s="35"/>
      <c r="H197" s="16"/>
      <c r="I197" s="138"/>
      <c r="J197" s="29"/>
      <c r="K197" s="9"/>
      <c r="L197" s="16"/>
      <c r="M197" s="138"/>
      <c r="N197" s="29"/>
      <c r="O197" s="9"/>
      <c r="P197" s="16"/>
      <c r="Q197" s="138"/>
      <c r="R197" s="28"/>
      <c r="S197" s="9"/>
      <c r="T197" s="19"/>
      <c r="U197" s="138"/>
      <c r="V197" s="28"/>
      <c r="W197" s="9"/>
      <c r="X197" s="19"/>
      <c r="Y197" s="9"/>
      <c r="Z197" s="419"/>
      <c r="AA197" s="149"/>
      <c r="AB197" s="54"/>
    </row>
    <row r="198" spans="2:28" ht="15" hidden="1" thickBot="1" x14ac:dyDescent="0.35">
      <c r="B198" s="137"/>
      <c r="C198" s="28"/>
      <c r="D198" s="138"/>
      <c r="E198" s="28" t="s">
        <v>4</v>
      </c>
      <c r="F198" s="34">
        <v>0</v>
      </c>
      <c r="G198" s="35">
        <f t="shared" ref="G198" si="59">LARGE(F198:F199,1)+F200</f>
        <v>0</v>
      </c>
      <c r="H198" s="16"/>
      <c r="I198" s="138" t="s">
        <v>4</v>
      </c>
      <c r="J198" s="29">
        <v>0</v>
      </c>
      <c r="K198" s="9"/>
      <c r="L198" s="16"/>
      <c r="M198" s="138" t="s">
        <v>4</v>
      </c>
      <c r="N198" s="29">
        <v>0</v>
      </c>
      <c r="O198" s="35">
        <f>LARGE(N198:N199,1)+N200</f>
        <v>0</v>
      </c>
      <c r="P198" s="17"/>
      <c r="Q198" s="138" t="s">
        <v>4</v>
      </c>
      <c r="R198" s="29">
        <v>0</v>
      </c>
      <c r="S198" s="35">
        <f>LARGE(R198:R199,1)+R200</f>
        <v>0</v>
      </c>
      <c r="T198" s="19"/>
      <c r="U198" s="138" t="s">
        <v>4</v>
      </c>
      <c r="V198" s="29">
        <v>0</v>
      </c>
      <c r="W198" s="35">
        <f>LARGE(V198:V199,1)+V200</f>
        <v>0</v>
      </c>
      <c r="X198" s="19"/>
      <c r="Y198" s="9">
        <f>SUM(LARGE(G198:W198,{1,2,3,4}))</f>
        <v>0</v>
      </c>
      <c r="Z198" s="419"/>
      <c r="AA198" s="149"/>
      <c r="AB198" s="54"/>
    </row>
    <row r="199" spans="2:28" hidden="1" x14ac:dyDescent="0.3">
      <c r="B199" s="137"/>
      <c r="C199" s="28"/>
      <c r="D199" s="138"/>
      <c r="E199" s="28" t="s">
        <v>5</v>
      </c>
      <c r="F199" s="29">
        <v>0</v>
      </c>
      <c r="G199" s="9"/>
      <c r="H199" s="16"/>
      <c r="I199" s="138" t="s">
        <v>5</v>
      </c>
      <c r="J199" s="29">
        <v>0</v>
      </c>
      <c r="K199" s="9"/>
      <c r="L199" s="16"/>
      <c r="M199" s="138" t="s">
        <v>5</v>
      </c>
      <c r="N199" s="29">
        <v>0</v>
      </c>
      <c r="O199" s="9"/>
      <c r="P199" s="15"/>
      <c r="Q199" s="138" t="s">
        <v>5</v>
      </c>
      <c r="R199" s="29">
        <v>0</v>
      </c>
      <c r="S199" s="9"/>
      <c r="T199" s="19"/>
      <c r="U199" s="138" t="s">
        <v>5</v>
      </c>
      <c r="V199" s="29">
        <v>0</v>
      </c>
      <c r="W199" s="9"/>
      <c r="X199" s="19"/>
      <c r="Y199" s="9"/>
      <c r="Z199" s="419"/>
      <c r="AA199" s="149"/>
      <c r="AB199" s="54"/>
    </row>
    <row r="200" spans="2:28" hidden="1" x14ac:dyDescent="0.3">
      <c r="B200" s="137"/>
      <c r="C200" s="28"/>
      <c r="D200" s="138"/>
      <c r="E200" s="28" t="s">
        <v>34</v>
      </c>
      <c r="F200" s="29">
        <v>0</v>
      </c>
      <c r="G200" s="9"/>
      <c r="H200" s="16"/>
      <c r="I200" s="138" t="s">
        <v>16</v>
      </c>
      <c r="J200" s="29">
        <v>0</v>
      </c>
      <c r="K200" s="9"/>
      <c r="L200" s="16"/>
      <c r="M200" s="138" t="s">
        <v>16</v>
      </c>
      <c r="N200" s="29">
        <v>0</v>
      </c>
      <c r="O200" s="9"/>
      <c r="P200" s="16"/>
      <c r="Q200" s="138" t="s">
        <v>16</v>
      </c>
      <c r="R200" s="29">
        <v>0</v>
      </c>
      <c r="S200" s="9"/>
      <c r="T200" s="19"/>
      <c r="U200" s="138" t="s">
        <v>16</v>
      </c>
      <c r="V200" s="29">
        <v>0</v>
      </c>
      <c r="W200" s="9"/>
      <c r="X200" s="19"/>
      <c r="Y200" s="9"/>
      <c r="Z200" s="419"/>
      <c r="AA200" s="149"/>
      <c r="AB200" s="54"/>
    </row>
    <row r="201" spans="2:28" hidden="1" x14ac:dyDescent="0.3">
      <c r="B201" s="137"/>
      <c r="C201" s="28"/>
      <c r="D201" s="138"/>
      <c r="E201" s="28"/>
      <c r="F201" s="29"/>
      <c r="G201" s="9"/>
      <c r="H201" s="16"/>
      <c r="I201" s="138"/>
      <c r="J201" s="29"/>
      <c r="K201" s="9"/>
      <c r="L201" s="16"/>
      <c r="M201" s="138"/>
      <c r="N201" s="29"/>
      <c r="O201" s="9"/>
      <c r="P201" s="16"/>
      <c r="Q201" s="138"/>
      <c r="R201" s="28"/>
      <c r="S201" s="9"/>
      <c r="T201" s="19"/>
      <c r="U201" s="138"/>
      <c r="V201" s="28"/>
      <c r="W201" s="9"/>
      <c r="X201" s="19"/>
      <c r="Y201" s="9"/>
      <c r="Z201" s="419"/>
      <c r="AA201" s="149"/>
      <c r="AB201" s="54"/>
    </row>
    <row r="202" spans="2:28" hidden="1" x14ac:dyDescent="0.3">
      <c r="B202" s="137"/>
      <c r="C202" s="28"/>
      <c r="D202" s="138"/>
      <c r="E202" s="28" t="s">
        <v>4</v>
      </c>
      <c r="F202" s="29">
        <v>0</v>
      </c>
      <c r="G202" s="35">
        <f t="shared" ref="G202" si="60">LARGE(F202:F203,1)+F204</f>
        <v>0</v>
      </c>
      <c r="H202" s="16"/>
      <c r="I202" s="138" t="s">
        <v>4</v>
      </c>
      <c r="J202" s="29">
        <v>0</v>
      </c>
      <c r="K202" s="9"/>
      <c r="L202" s="16"/>
      <c r="M202" s="138" t="s">
        <v>4</v>
      </c>
      <c r="N202" s="29">
        <v>0</v>
      </c>
      <c r="O202" s="35">
        <f>LARGE(N202:N203,1)+N204</f>
        <v>0</v>
      </c>
      <c r="P202" s="16"/>
      <c r="Q202" s="138" t="s">
        <v>4</v>
      </c>
      <c r="R202" s="29">
        <v>0</v>
      </c>
      <c r="S202" s="35">
        <f>LARGE(R202:R203,1)+R204</f>
        <v>0</v>
      </c>
      <c r="T202" s="19"/>
      <c r="U202" s="138" t="s">
        <v>4</v>
      </c>
      <c r="V202" s="29">
        <v>0</v>
      </c>
      <c r="W202" s="35">
        <f>LARGE(V202:V203,1)+V204</f>
        <v>0</v>
      </c>
      <c r="X202" s="19"/>
      <c r="Y202" s="9">
        <f>SUM(LARGE(G202:W202,{1,2,3,4}))</f>
        <v>0</v>
      </c>
      <c r="Z202" s="419"/>
      <c r="AA202" s="149"/>
      <c r="AB202" s="54"/>
    </row>
    <row r="203" spans="2:28" hidden="1" x14ac:dyDescent="0.3">
      <c r="B203" s="137"/>
      <c r="C203" s="28"/>
      <c r="D203" s="138"/>
      <c r="E203" s="28" t="s">
        <v>5</v>
      </c>
      <c r="F203" s="29">
        <v>0</v>
      </c>
      <c r="G203" s="9"/>
      <c r="H203" s="16"/>
      <c r="I203" s="138" t="s">
        <v>5</v>
      </c>
      <c r="J203" s="29">
        <v>0</v>
      </c>
      <c r="K203" s="9"/>
      <c r="L203" s="16"/>
      <c r="M203" s="138" t="s">
        <v>5</v>
      </c>
      <c r="N203" s="29">
        <v>0</v>
      </c>
      <c r="O203" s="9"/>
      <c r="P203" s="16"/>
      <c r="Q203" s="138" t="s">
        <v>5</v>
      </c>
      <c r="R203" s="29">
        <v>0</v>
      </c>
      <c r="S203" s="9"/>
      <c r="T203" s="19"/>
      <c r="U203" s="138" t="s">
        <v>5</v>
      </c>
      <c r="V203" s="29">
        <v>0</v>
      </c>
      <c r="W203" s="9"/>
      <c r="X203" s="19"/>
      <c r="Y203" s="9"/>
      <c r="Z203" s="419"/>
      <c r="AA203" s="149"/>
      <c r="AB203" s="54"/>
    </row>
    <row r="204" spans="2:28" hidden="1" x14ac:dyDescent="0.3">
      <c r="B204" s="137"/>
      <c r="C204" s="28"/>
      <c r="D204" s="138"/>
      <c r="E204" s="28" t="s">
        <v>34</v>
      </c>
      <c r="F204" s="29">
        <v>0</v>
      </c>
      <c r="G204" s="9"/>
      <c r="H204" s="16"/>
      <c r="I204" s="138" t="s">
        <v>16</v>
      </c>
      <c r="J204" s="29">
        <v>0</v>
      </c>
      <c r="K204" s="9"/>
      <c r="L204" s="16"/>
      <c r="M204" s="138" t="s">
        <v>16</v>
      </c>
      <c r="N204" s="29">
        <v>0</v>
      </c>
      <c r="O204" s="9"/>
      <c r="P204" s="16"/>
      <c r="Q204" s="138" t="s">
        <v>16</v>
      </c>
      <c r="R204" s="29">
        <v>0</v>
      </c>
      <c r="S204" s="9"/>
      <c r="T204" s="19"/>
      <c r="U204" s="138" t="s">
        <v>16</v>
      </c>
      <c r="V204" s="29">
        <v>0</v>
      </c>
      <c r="W204" s="9"/>
      <c r="X204" s="19"/>
      <c r="Y204" s="9"/>
      <c r="Z204" s="419"/>
      <c r="AA204" s="149"/>
      <c r="AB204" s="54"/>
    </row>
    <row r="205" spans="2:28" hidden="1" x14ac:dyDescent="0.3">
      <c r="B205" s="137"/>
      <c r="C205" s="28"/>
      <c r="D205" s="138"/>
      <c r="E205" s="138"/>
      <c r="F205" s="29"/>
      <c r="G205" s="9"/>
      <c r="H205" s="16"/>
      <c r="I205" s="138"/>
      <c r="J205" s="29"/>
      <c r="K205" s="9"/>
      <c r="L205" s="16"/>
      <c r="M205" s="138"/>
      <c r="N205" s="29"/>
      <c r="O205" s="9"/>
      <c r="P205" s="16"/>
      <c r="Q205" s="138"/>
      <c r="R205" s="29"/>
      <c r="S205" s="9"/>
      <c r="T205" s="19"/>
      <c r="U205" s="138"/>
      <c r="V205" s="29"/>
      <c r="W205" s="9"/>
      <c r="X205" s="19"/>
      <c r="Y205" s="9"/>
      <c r="Z205" s="419"/>
      <c r="AA205" s="149"/>
      <c r="AB205" s="54"/>
    </row>
    <row r="206" spans="2:28" hidden="1" x14ac:dyDescent="0.3">
      <c r="B206" s="137"/>
      <c r="C206" s="28"/>
      <c r="D206" s="138"/>
      <c r="E206" s="28" t="s">
        <v>4</v>
      </c>
      <c r="F206" s="29">
        <v>0</v>
      </c>
      <c r="G206" s="35">
        <f t="shared" ref="G206" si="61">LARGE(F206:F207,1)+F208</f>
        <v>0</v>
      </c>
      <c r="H206" s="16"/>
      <c r="I206" s="28" t="s">
        <v>4</v>
      </c>
      <c r="J206" s="29">
        <v>0</v>
      </c>
      <c r="K206" s="35">
        <f t="shared" ref="K206" si="62">LARGE(J206:J207,1)+J208</f>
        <v>0</v>
      </c>
      <c r="L206" s="16"/>
      <c r="M206" s="28" t="s">
        <v>4</v>
      </c>
      <c r="N206" s="29">
        <v>0</v>
      </c>
      <c r="O206" s="35">
        <f t="shared" ref="O206" si="63">LARGE(N206:N207,1)+N208</f>
        <v>0</v>
      </c>
      <c r="P206" s="16"/>
      <c r="Q206" s="28" t="s">
        <v>4</v>
      </c>
      <c r="R206" s="29">
        <v>0</v>
      </c>
      <c r="S206" s="35">
        <f t="shared" ref="S206" si="64">LARGE(R206:R207,1)+R208</f>
        <v>0</v>
      </c>
      <c r="T206" s="19"/>
      <c r="U206" s="28" t="s">
        <v>4</v>
      </c>
      <c r="V206" s="29">
        <v>0</v>
      </c>
      <c r="W206" s="35">
        <f>LARGE(V206:V207,1)+V208</f>
        <v>0</v>
      </c>
      <c r="X206" s="19"/>
      <c r="Y206" s="9">
        <f>SUM(LARGE(G206:W206,{1,2,3,4}))</f>
        <v>0</v>
      </c>
      <c r="Z206" s="419"/>
      <c r="AA206" s="149"/>
      <c r="AB206" s="54"/>
    </row>
    <row r="207" spans="2:28" hidden="1" x14ac:dyDescent="0.3">
      <c r="B207" s="137"/>
      <c r="C207" s="28"/>
      <c r="D207" s="138"/>
      <c r="E207" s="28" t="s">
        <v>5</v>
      </c>
      <c r="F207" s="29">
        <v>0</v>
      </c>
      <c r="G207" s="9"/>
      <c r="H207" s="16"/>
      <c r="I207" s="28" t="s">
        <v>5</v>
      </c>
      <c r="J207" s="29">
        <v>0</v>
      </c>
      <c r="K207" s="9"/>
      <c r="L207" s="16"/>
      <c r="M207" s="28" t="s">
        <v>5</v>
      </c>
      <c r="N207" s="29">
        <v>0</v>
      </c>
      <c r="O207" s="9"/>
      <c r="P207" s="16"/>
      <c r="Q207" s="28" t="s">
        <v>5</v>
      </c>
      <c r="R207" s="29">
        <v>0</v>
      </c>
      <c r="S207" s="9"/>
      <c r="T207" s="19"/>
      <c r="U207" s="28" t="s">
        <v>5</v>
      </c>
      <c r="V207" s="29">
        <v>0</v>
      </c>
      <c r="W207" s="9"/>
      <c r="X207" s="19"/>
      <c r="Y207" s="9"/>
      <c r="Z207" s="419"/>
      <c r="AA207" s="149"/>
      <c r="AB207" s="54"/>
    </row>
    <row r="208" spans="2:28" hidden="1" x14ac:dyDescent="0.3">
      <c r="B208" s="137"/>
      <c r="C208" s="28"/>
      <c r="D208" s="138"/>
      <c r="E208" s="28" t="s">
        <v>34</v>
      </c>
      <c r="F208" s="29">
        <v>0</v>
      </c>
      <c r="G208" s="9"/>
      <c r="H208" s="16"/>
      <c r="I208" s="28" t="s">
        <v>34</v>
      </c>
      <c r="J208" s="29">
        <v>0</v>
      </c>
      <c r="K208" s="9"/>
      <c r="L208" s="16"/>
      <c r="M208" s="28" t="s">
        <v>34</v>
      </c>
      <c r="N208" s="29">
        <v>0</v>
      </c>
      <c r="O208" s="9"/>
      <c r="P208" s="16"/>
      <c r="Q208" s="28" t="s">
        <v>34</v>
      </c>
      <c r="R208" s="29">
        <v>0</v>
      </c>
      <c r="S208" s="9"/>
      <c r="T208" s="19"/>
      <c r="U208" s="28" t="s">
        <v>34</v>
      </c>
      <c r="V208" s="29">
        <v>0</v>
      </c>
      <c r="W208" s="9"/>
      <c r="X208" s="19"/>
      <c r="Y208" s="9"/>
      <c r="Z208" s="419"/>
      <c r="AA208" s="149"/>
      <c r="AB208" s="54"/>
    </row>
    <row r="209" spans="1:28" hidden="1" x14ac:dyDescent="0.3">
      <c r="B209" s="137"/>
      <c r="C209" s="28"/>
      <c r="D209" s="138"/>
      <c r="E209" s="138"/>
      <c r="F209" s="29"/>
      <c r="G209" s="9"/>
      <c r="H209" s="16"/>
      <c r="I209" s="138"/>
      <c r="J209" s="29"/>
      <c r="K209" s="9"/>
      <c r="L209" s="16"/>
      <c r="M209" s="138"/>
      <c r="N209" s="29"/>
      <c r="O209" s="9"/>
      <c r="P209" s="16"/>
      <c r="Q209" s="138"/>
      <c r="R209" s="29"/>
      <c r="S209" s="9"/>
      <c r="T209" s="19"/>
      <c r="U209" s="138"/>
      <c r="V209" s="29"/>
      <c r="W209" s="9"/>
      <c r="X209" s="19"/>
      <c r="Y209" s="9"/>
      <c r="Z209" s="419"/>
      <c r="AA209" s="149"/>
      <c r="AB209" s="54"/>
    </row>
    <row r="210" spans="1:28" hidden="1" x14ac:dyDescent="0.3">
      <c r="B210" s="137"/>
      <c r="C210" s="28"/>
      <c r="D210" s="138"/>
      <c r="E210" s="28" t="s">
        <v>4</v>
      </c>
      <c r="F210" s="29">
        <v>0</v>
      </c>
      <c r="G210" s="35">
        <f t="shared" ref="G210" si="65">LARGE(F210:F211,1)+F212</f>
        <v>0</v>
      </c>
      <c r="H210" s="16"/>
      <c r="I210" s="28" t="s">
        <v>4</v>
      </c>
      <c r="J210" s="29">
        <v>0</v>
      </c>
      <c r="K210" s="35">
        <f t="shared" ref="K210" si="66">LARGE(J210:J211,1)+J212</f>
        <v>0</v>
      </c>
      <c r="L210" s="16"/>
      <c r="M210" s="28" t="s">
        <v>4</v>
      </c>
      <c r="N210" s="29">
        <v>0</v>
      </c>
      <c r="O210" s="35">
        <f t="shared" ref="O210" si="67">LARGE(N210:N211,1)+N212</f>
        <v>0</v>
      </c>
      <c r="P210" s="16"/>
      <c r="Q210" s="28" t="s">
        <v>4</v>
      </c>
      <c r="R210" s="29">
        <v>0</v>
      </c>
      <c r="S210" s="35">
        <f t="shared" ref="S210" si="68">LARGE(R210:R211,1)+R212</f>
        <v>0</v>
      </c>
      <c r="T210" s="19"/>
      <c r="U210" s="28" t="s">
        <v>4</v>
      </c>
      <c r="V210" s="29">
        <v>0</v>
      </c>
      <c r="W210" s="35">
        <f>LARGE(V210:V211,1)+V212</f>
        <v>0</v>
      </c>
      <c r="X210" s="19"/>
      <c r="Y210" s="9">
        <f>SUM(LARGE(G210:W210,{1,2,3,4}))</f>
        <v>0</v>
      </c>
      <c r="Z210" s="419"/>
      <c r="AA210" s="149"/>
      <c r="AB210" s="54"/>
    </row>
    <row r="211" spans="1:28" hidden="1" x14ac:dyDescent="0.3">
      <c r="B211" s="137"/>
      <c r="C211" s="28"/>
      <c r="D211" s="138"/>
      <c r="E211" s="28" t="s">
        <v>5</v>
      </c>
      <c r="F211" s="29">
        <v>0</v>
      </c>
      <c r="G211" s="9"/>
      <c r="H211" s="16"/>
      <c r="I211" s="28" t="s">
        <v>5</v>
      </c>
      <c r="J211" s="29">
        <v>0</v>
      </c>
      <c r="K211" s="9"/>
      <c r="L211" s="16"/>
      <c r="M211" s="28" t="s">
        <v>5</v>
      </c>
      <c r="N211" s="29">
        <v>0</v>
      </c>
      <c r="O211" s="9"/>
      <c r="P211" s="16"/>
      <c r="Q211" s="28" t="s">
        <v>5</v>
      </c>
      <c r="R211" s="29">
        <v>0</v>
      </c>
      <c r="S211" s="9"/>
      <c r="T211" s="19"/>
      <c r="U211" s="28" t="s">
        <v>5</v>
      </c>
      <c r="V211" s="29">
        <v>0</v>
      </c>
      <c r="W211" s="9"/>
      <c r="X211" s="19"/>
      <c r="Y211" s="9"/>
      <c r="Z211" s="419"/>
      <c r="AA211" s="149"/>
      <c r="AB211" s="54"/>
    </row>
    <row r="212" spans="1:28" hidden="1" x14ac:dyDescent="0.3">
      <c r="B212" s="137"/>
      <c r="C212" s="28"/>
      <c r="D212" s="138"/>
      <c r="E212" s="28" t="s">
        <v>34</v>
      </c>
      <c r="F212" s="29">
        <v>0</v>
      </c>
      <c r="G212" s="9"/>
      <c r="H212" s="16"/>
      <c r="I212" s="28" t="s">
        <v>34</v>
      </c>
      <c r="J212" s="29">
        <v>0</v>
      </c>
      <c r="K212" s="9"/>
      <c r="L212" s="16"/>
      <c r="M212" s="28" t="s">
        <v>34</v>
      </c>
      <c r="N212" s="29">
        <v>0</v>
      </c>
      <c r="O212" s="9"/>
      <c r="P212" s="16"/>
      <c r="Q212" s="28" t="s">
        <v>34</v>
      </c>
      <c r="R212" s="29">
        <v>0</v>
      </c>
      <c r="S212" s="9"/>
      <c r="T212" s="19"/>
      <c r="U212" s="28" t="s">
        <v>34</v>
      </c>
      <c r="V212" s="29">
        <v>0</v>
      </c>
      <c r="W212" s="9"/>
      <c r="X212" s="19"/>
      <c r="Y212" s="9"/>
      <c r="Z212" s="419"/>
      <c r="AA212" s="149"/>
      <c r="AB212" s="54"/>
    </row>
    <row r="213" spans="1:28" hidden="1" x14ac:dyDescent="0.3">
      <c r="B213" s="137"/>
      <c r="C213" s="28"/>
      <c r="D213" s="138"/>
      <c r="E213" s="138"/>
      <c r="F213" s="29"/>
      <c r="G213" s="9"/>
      <c r="H213" s="16"/>
      <c r="I213" s="138"/>
      <c r="J213" s="29"/>
      <c r="K213" s="9"/>
      <c r="L213" s="16"/>
      <c r="M213" s="138"/>
      <c r="N213" s="29"/>
      <c r="O213" s="9"/>
      <c r="P213" s="16"/>
      <c r="Q213" s="138"/>
      <c r="R213" s="29"/>
      <c r="S213" s="9"/>
      <c r="T213" s="19"/>
      <c r="U213" s="138"/>
      <c r="V213" s="29"/>
      <c r="W213" s="9"/>
      <c r="X213" s="19"/>
      <c r="Y213" s="9"/>
      <c r="Z213" s="419"/>
      <c r="AA213" s="149"/>
      <c r="AB213" s="54"/>
    </row>
    <row r="214" spans="1:28" hidden="1" x14ac:dyDescent="0.3">
      <c r="B214" s="137"/>
      <c r="C214" s="28"/>
      <c r="D214" s="138"/>
      <c r="E214" s="28" t="s">
        <v>4</v>
      </c>
      <c r="F214" s="29">
        <v>0</v>
      </c>
      <c r="G214" s="35">
        <f t="shared" ref="G214" si="69">LARGE(F214:F215,1)+F216</f>
        <v>0</v>
      </c>
      <c r="H214" s="16"/>
      <c r="I214" s="28" t="s">
        <v>4</v>
      </c>
      <c r="J214" s="29">
        <v>0</v>
      </c>
      <c r="K214" s="35">
        <f t="shared" ref="K214" si="70">LARGE(J214:J215,1)+J216</f>
        <v>0</v>
      </c>
      <c r="L214" s="16"/>
      <c r="M214" s="28" t="s">
        <v>4</v>
      </c>
      <c r="N214" s="29">
        <v>0</v>
      </c>
      <c r="O214" s="35">
        <f t="shared" ref="O214" si="71">LARGE(N214:N215,1)+N216</f>
        <v>0</v>
      </c>
      <c r="P214" s="16"/>
      <c r="Q214" s="28" t="s">
        <v>4</v>
      </c>
      <c r="R214" s="29">
        <v>0</v>
      </c>
      <c r="S214" s="35">
        <f t="shared" ref="S214" si="72">LARGE(R214:R215,1)+R216</f>
        <v>0</v>
      </c>
      <c r="T214" s="19"/>
      <c r="U214" s="28" t="s">
        <v>4</v>
      </c>
      <c r="V214" s="29">
        <v>0</v>
      </c>
      <c r="W214" s="35">
        <f>LARGE(V214:V215,1)+V216</f>
        <v>0</v>
      </c>
      <c r="X214" s="19"/>
      <c r="Y214" s="9">
        <f>SUM(LARGE(G214:W214,{1,2,3,4}))</f>
        <v>0</v>
      </c>
      <c r="Z214" s="419"/>
      <c r="AA214" s="149"/>
      <c r="AB214" s="54"/>
    </row>
    <row r="215" spans="1:28" hidden="1" x14ac:dyDescent="0.3">
      <c r="B215" s="137"/>
      <c r="C215" s="28"/>
      <c r="D215" s="138"/>
      <c r="E215" s="28" t="s">
        <v>5</v>
      </c>
      <c r="F215" s="29">
        <v>0</v>
      </c>
      <c r="G215" s="9"/>
      <c r="H215" s="16"/>
      <c r="I215" s="28" t="s">
        <v>5</v>
      </c>
      <c r="J215" s="29">
        <v>0</v>
      </c>
      <c r="K215" s="9"/>
      <c r="L215" s="16"/>
      <c r="M215" s="28" t="s">
        <v>5</v>
      </c>
      <c r="N215" s="29">
        <v>0</v>
      </c>
      <c r="O215" s="9"/>
      <c r="P215" s="16"/>
      <c r="Q215" s="28" t="s">
        <v>5</v>
      </c>
      <c r="R215" s="29">
        <v>0</v>
      </c>
      <c r="S215" s="9"/>
      <c r="T215" s="19"/>
      <c r="U215" s="28" t="s">
        <v>5</v>
      </c>
      <c r="V215" s="29">
        <v>0</v>
      </c>
      <c r="W215" s="9"/>
      <c r="X215" s="19"/>
      <c r="Y215" s="9"/>
      <c r="Z215" s="419"/>
      <c r="AA215" s="149"/>
      <c r="AB215" s="54"/>
    </row>
    <row r="216" spans="1:28" hidden="1" x14ac:dyDescent="0.3">
      <c r="B216" s="137"/>
      <c r="C216" s="28"/>
      <c r="D216" s="138"/>
      <c r="E216" s="28" t="s">
        <v>34</v>
      </c>
      <c r="F216" s="29">
        <v>0</v>
      </c>
      <c r="G216" s="9"/>
      <c r="H216" s="16"/>
      <c r="I216" s="28" t="s">
        <v>34</v>
      </c>
      <c r="J216" s="29">
        <v>0</v>
      </c>
      <c r="K216" s="9"/>
      <c r="L216" s="16"/>
      <c r="M216" s="28" t="s">
        <v>34</v>
      </c>
      <c r="N216" s="29">
        <v>0</v>
      </c>
      <c r="O216" s="9"/>
      <c r="P216" s="16"/>
      <c r="Q216" s="28" t="s">
        <v>34</v>
      </c>
      <c r="R216" s="29">
        <v>0</v>
      </c>
      <c r="S216" s="9"/>
      <c r="T216" s="19"/>
      <c r="U216" s="28" t="s">
        <v>34</v>
      </c>
      <c r="V216" s="29">
        <v>0</v>
      </c>
      <c r="W216" s="9"/>
      <c r="X216" s="19"/>
      <c r="Y216" s="9"/>
      <c r="Z216" s="419"/>
      <c r="AA216" s="149"/>
      <c r="AB216" s="54"/>
    </row>
    <row r="217" spans="1:28" hidden="1" x14ac:dyDescent="0.3">
      <c r="B217" s="428"/>
      <c r="C217" s="28"/>
      <c r="D217" s="429"/>
      <c r="E217" s="28"/>
      <c r="F217" s="29"/>
      <c r="G217" s="9"/>
      <c r="H217" s="16"/>
      <c r="I217" s="28"/>
      <c r="J217" s="29"/>
      <c r="K217" s="9"/>
      <c r="L217" s="16"/>
      <c r="M217" s="28"/>
      <c r="N217" s="29"/>
      <c r="O217" s="9"/>
      <c r="P217" s="16"/>
      <c r="Q217" s="28"/>
      <c r="R217" s="29"/>
      <c r="S217" s="9"/>
      <c r="T217" s="19"/>
      <c r="U217" s="28"/>
      <c r="V217" s="29"/>
      <c r="W217" s="9"/>
      <c r="X217" s="19"/>
      <c r="Y217" s="9"/>
      <c r="Z217" s="419"/>
      <c r="AA217" s="149"/>
      <c r="AB217" s="54"/>
    </row>
    <row r="218" spans="1:28" hidden="1" x14ac:dyDescent="0.3">
      <c r="B218" s="137"/>
      <c r="C218" s="28"/>
      <c r="D218" s="138"/>
      <c r="E218" s="28" t="s">
        <v>4</v>
      </c>
      <c r="F218" s="29">
        <v>0</v>
      </c>
      <c r="G218" s="35">
        <f t="shared" ref="G218" si="73">LARGE(F218:F219,1)+F220</f>
        <v>0</v>
      </c>
      <c r="H218" s="16"/>
      <c r="I218" s="28" t="s">
        <v>4</v>
      </c>
      <c r="J218" s="29">
        <v>0</v>
      </c>
      <c r="K218" s="35">
        <f t="shared" ref="K218" si="74">LARGE(J218:J219,1)+J220</f>
        <v>0</v>
      </c>
      <c r="L218" s="16"/>
      <c r="M218" s="28" t="s">
        <v>4</v>
      </c>
      <c r="N218" s="29">
        <v>0</v>
      </c>
      <c r="O218" s="35">
        <f t="shared" ref="O218" si="75">LARGE(N218:N219,1)+N220</f>
        <v>0</v>
      </c>
      <c r="P218" s="16"/>
      <c r="Q218" s="28" t="s">
        <v>4</v>
      </c>
      <c r="R218" s="29">
        <v>0</v>
      </c>
      <c r="S218" s="35">
        <f t="shared" ref="S218" si="76">LARGE(R218:R219,1)+R220</f>
        <v>0</v>
      </c>
      <c r="T218" s="19"/>
      <c r="U218" s="28" t="s">
        <v>4</v>
      </c>
      <c r="V218" s="29">
        <v>0</v>
      </c>
      <c r="W218" s="35">
        <f>LARGE(V218:V219,1)+V220</f>
        <v>0</v>
      </c>
      <c r="X218" s="19"/>
      <c r="Y218" s="9">
        <f>SUM(LARGE(G218:W218,{1,2,3,4}))</f>
        <v>0</v>
      </c>
      <c r="Z218" s="419"/>
      <c r="AA218" s="149"/>
      <c r="AB218" s="54"/>
    </row>
    <row r="219" spans="1:28" hidden="1" x14ac:dyDescent="0.3">
      <c r="B219" s="137"/>
      <c r="C219" s="28"/>
      <c r="D219" s="138"/>
      <c r="E219" s="28" t="s">
        <v>5</v>
      </c>
      <c r="F219" s="29">
        <v>0</v>
      </c>
      <c r="G219" s="9"/>
      <c r="H219" s="16"/>
      <c r="I219" s="28" t="s">
        <v>5</v>
      </c>
      <c r="J219" s="29">
        <v>0</v>
      </c>
      <c r="K219" s="9"/>
      <c r="L219" s="16"/>
      <c r="M219" s="28" t="s">
        <v>5</v>
      </c>
      <c r="N219" s="29">
        <v>0</v>
      </c>
      <c r="O219" s="9"/>
      <c r="P219" s="16"/>
      <c r="Q219" s="28" t="s">
        <v>5</v>
      </c>
      <c r="R219" s="29">
        <v>0</v>
      </c>
      <c r="S219" s="9"/>
      <c r="T219" s="19"/>
      <c r="U219" s="28" t="s">
        <v>5</v>
      </c>
      <c r="V219" s="29">
        <v>0</v>
      </c>
      <c r="W219" s="9"/>
      <c r="X219" s="19"/>
      <c r="Y219" s="9"/>
      <c r="Z219" s="419"/>
      <c r="AA219" s="149"/>
      <c r="AB219" s="54"/>
    </row>
    <row r="220" spans="1:28" hidden="1" x14ac:dyDescent="0.3">
      <c r="B220" s="158"/>
      <c r="C220" s="28"/>
      <c r="D220" s="138"/>
      <c r="E220" s="28" t="s">
        <v>34</v>
      </c>
      <c r="F220" s="29">
        <v>0</v>
      </c>
      <c r="G220" s="9"/>
      <c r="H220" s="16"/>
      <c r="I220" s="28" t="s">
        <v>34</v>
      </c>
      <c r="J220" s="29">
        <v>0</v>
      </c>
      <c r="K220" s="9"/>
      <c r="L220" s="16"/>
      <c r="M220" s="28" t="s">
        <v>34</v>
      </c>
      <c r="N220" s="29">
        <v>0</v>
      </c>
      <c r="O220" s="9"/>
      <c r="P220" s="16"/>
      <c r="Q220" s="28" t="s">
        <v>34</v>
      </c>
      <c r="R220" s="29">
        <v>0</v>
      </c>
      <c r="S220" s="9"/>
      <c r="T220" s="19"/>
      <c r="U220" s="28" t="s">
        <v>34</v>
      </c>
      <c r="V220" s="29">
        <v>0</v>
      </c>
      <c r="W220" s="9"/>
      <c r="X220" s="19"/>
      <c r="Y220" s="9"/>
      <c r="Z220" s="419"/>
      <c r="AA220" s="149"/>
      <c r="AB220" s="54"/>
    </row>
    <row r="221" spans="1:28" ht="15" thickBot="1" x14ac:dyDescent="0.35">
      <c r="A221" s="139"/>
      <c r="B221" s="98"/>
      <c r="C221" s="133"/>
      <c r="D221" s="156"/>
      <c r="E221" s="33"/>
      <c r="F221" s="13"/>
      <c r="G221" s="40"/>
      <c r="H221" s="134"/>
      <c r="I221" s="133"/>
      <c r="J221" s="157"/>
      <c r="K221" s="40"/>
      <c r="L221" s="17"/>
      <c r="M221" s="132"/>
      <c r="N221" s="30"/>
      <c r="O221" s="13"/>
      <c r="P221" s="17"/>
      <c r="Q221" s="132"/>
      <c r="R221" s="157"/>
      <c r="S221" s="40"/>
      <c r="T221" s="13"/>
      <c r="U221" s="132"/>
      <c r="V221" s="157"/>
      <c r="W221" s="40"/>
      <c r="X221" s="13"/>
      <c r="Y221" s="151"/>
      <c r="Z221" s="222"/>
      <c r="AA221" s="176"/>
      <c r="AB221" s="56"/>
    </row>
    <row r="224" spans="1:28" ht="22.2" customHeight="1" thickBot="1" x14ac:dyDescent="0.35">
      <c r="B224" s="46" t="s">
        <v>207</v>
      </c>
      <c r="C224" s="46"/>
      <c r="D224" s="46"/>
      <c r="E224" s="46"/>
      <c r="F224" s="46"/>
      <c r="G224" s="46"/>
      <c r="H224" s="47"/>
      <c r="I224" s="47"/>
      <c r="J224" s="48"/>
      <c r="K224" s="48"/>
      <c r="L224" s="47"/>
      <c r="M224" s="47"/>
      <c r="N224" s="48"/>
    </row>
    <row r="225" spans="2:28" ht="30" customHeight="1" thickBot="1" x14ac:dyDescent="0.45">
      <c r="B225" s="73" t="s">
        <v>3</v>
      </c>
      <c r="C225" s="74"/>
      <c r="D225" s="74"/>
      <c r="E225" s="74"/>
      <c r="F225" s="75"/>
      <c r="G225" s="75"/>
      <c r="H225" s="74"/>
      <c r="I225" s="74"/>
      <c r="J225" s="75"/>
      <c r="K225" s="75"/>
      <c r="L225" s="74"/>
      <c r="M225" s="74"/>
      <c r="N225" s="75"/>
      <c r="O225" s="75"/>
      <c r="P225" s="74"/>
      <c r="Q225" s="74"/>
      <c r="R225" s="74"/>
      <c r="S225" s="75"/>
      <c r="T225" s="75"/>
      <c r="U225" s="74"/>
      <c r="V225" s="74"/>
      <c r="W225" s="75"/>
      <c r="X225" s="75"/>
      <c r="Y225" s="75"/>
      <c r="Z225" s="219"/>
      <c r="AA225" s="479"/>
      <c r="AB225" s="76"/>
    </row>
    <row r="226" spans="2:28" x14ac:dyDescent="0.3">
      <c r="B226" s="347" t="s">
        <v>28</v>
      </c>
      <c r="C226" s="348"/>
      <c r="D226" s="348"/>
      <c r="E226" s="348"/>
      <c r="F226" s="348"/>
      <c r="G226" s="348"/>
      <c r="H226" s="348"/>
      <c r="I226" s="348"/>
      <c r="J226" s="348"/>
      <c r="K226" s="348"/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72"/>
      <c r="AB226" s="349"/>
    </row>
    <row r="227" spans="2:28" ht="15" thickBot="1" x14ac:dyDescent="0.35">
      <c r="B227" s="350"/>
      <c r="C227" s="351"/>
      <c r="D227" s="351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  <c r="AA227" s="176"/>
      <c r="AB227" s="352"/>
    </row>
    <row r="228" spans="2:28" ht="15" thickBot="1" x14ac:dyDescent="0.35">
      <c r="B228" s="63" t="s">
        <v>12</v>
      </c>
      <c r="C228" s="64"/>
      <c r="D228" s="64"/>
      <c r="E228" s="64"/>
      <c r="F228" s="65"/>
      <c r="G228" s="66"/>
      <c r="H228" s="67"/>
      <c r="I228" s="71" t="s">
        <v>14</v>
      </c>
      <c r="J228" s="72">
        <v>85</v>
      </c>
      <c r="K228" s="72"/>
      <c r="L228" s="68"/>
      <c r="M228" s="77" t="s">
        <v>13</v>
      </c>
      <c r="N228" s="78">
        <v>83.2</v>
      </c>
      <c r="O228" s="79"/>
      <c r="P228" s="69"/>
      <c r="Q228" s="64"/>
      <c r="R228" s="64"/>
      <c r="S228" s="65"/>
      <c r="T228" s="70"/>
      <c r="U228" s="64"/>
      <c r="V228" s="64"/>
      <c r="W228" s="65"/>
      <c r="X228" s="155"/>
      <c r="Y228" s="155"/>
      <c r="Z228" s="220"/>
      <c r="AA228" s="480"/>
      <c r="AB228" s="76"/>
    </row>
    <row r="229" spans="2:28" ht="30.6" thickBot="1" x14ac:dyDescent="0.45">
      <c r="B229" s="43" t="s">
        <v>48</v>
      </c>
      <c r="C229" s="86"/>
      <c r="D229" s="87"/>
      <c r="E229" s="678" t="s">
        <v>75</v>
      </c>
      <c r="F229" s="679"/>
      <c r="G229" s="680"/>
      <c r="H229" s="25"/>
      <c r="I229" s="678" t="s">
        <v>7</v>
      </c>
      <c r="J229" s="679"/>
      <c r="K229" s="680"/>
      <c r="L229" s="23"/>
      <c r="M229" s="678" t="s">
        <v>76</v>
      </c>
      <c r="N229" s="679"/>
      <c r="O229" s="680"/>
      <c r="P229" s="23"/>
      <c r="Q229" s="678" t="s">
        <v>124</v>
      </c>
      <c r="R229" s="679"/>
      <c r="S229" s="680"/>
      <c r="T229" s="21"/>
      <c r="U229" s="344"/>
      <c r="V229" s="345"/>
      <c r="W229" s="346"/>
      <c r="X229" s="55"/>
      <c r="Y229" s="356" t="s">
        <v>265</v>
      </c>
      <c r="Z229" s="236" t="s">
        <v>45</v>
      </c>
      <c r="AA229" s="457" t="s">
        <v>274</v>
      </c>
      <c r="AB229" s="136" t="s">
        <v>31</v>
      </c>
    </row>
    <row r="230" spans="2:28" ht="15" thickBot="1" x14ac:dyDescent="0.35">
      <c r="B230" s="90" t="s">
        <v>0</v>
      </c>
      <c r="C230" s="91" t="s">
        <v>1</v>
      </c>
      <c r="D230" s="24" t="s">
        <v>2</v>
      </c>
      <c r="E230" s="91"/>
      <c r="F230" s="92" t="s">
        <v>10</v>
      </c>
      <c r="G230" s="36" t="s">
        <v>8</v>
      </c>
      <c r="H230" s="23"/>
      <c r="I230" s="93"/>
      <c r="J230" s="92" t="s">
        <v>10</v>
      </c>
      <c r="K230" s="36" t="s">
        <v>8</v>
      </c>
      <c r="L230" s="23"/>
      <c r="M230" s="94"/>
      <c r="N230" s="36" t="s">
        <v>10</v>
      </c>
      <c r="O230" s="36" t="s">
        <v>8</v>
      </c>
      <c r="P230" s="23"/>
      <c r="Q230" s="93"/>
      <c r="R230" s="95" t="s">
        <v>10</v>
      </c>
      <c r="S230" s="36" t="s">
        <v>6</v>
      </c>
      <c r="T230" s="96"/>
      <c r="U230" s="93"/>
      <c r="V230" s="95" t="s">
        <v>10</v>
      </c>
      <c r="W230" s="154" t="s">
        <v>6</v>
      </c>
      <c r="X230" s="21"/>
      <c r="Y230" s="36"/>
      <c r="Z230" s="236"/>
      <c r="AA230" s="456"/>
      <c r="AB230" s="55"/>
    </row>
    <row r="231" spans="2:28" x14ac:dyDescent="0.3">
      <c r="B231" s="137" t="s">
        <v>103</v>
      </c>
      <c r="C231" s="441" t="s">
        <v>79</v>
      </c>
      <c r="D231" s="45"/>
      <c r="E231" s="441" t="s">
        <v>4</v>
      </c>
      <c r="F231" s="442">
        <v>0</v>
      </c>
      <c r="G231" s="358">
        <f>LARGE(F232:F233,1)+F231</f>
        <v>0</v>
      </c>
      <c r="H231" s="405"/>
      <c r="I231" s="441" t="s">
        <v>4</v>
      </c>
      <c r="J231" s="442">
        <v>0</v>
      </c>
      <c r="K231" s="358">
        <f>LARGE(J232:J233,1)+J231</f>
        <v>0</v>
      </c>
      <c r="L231" s="405"/>
      <c r="M231" s="441" t="s">
        <v>4</v>
      </c>
      <c r="N231" s="442">
        <v>0</v>
      </c>
      <c r="O231" s="358">
        <f>LARGE(N232:N233,1)+N231</f>
        <v>0</v>
      </c>
      <c r="P231" s="458" t="e">
        <f>LARGE(O232:O233,1)+O231</f>
        <v>#NUM!</v>
      </c>
      <c r="Q231" s="441" t="s">
        <v>4</v>
      </c>
      <c r="R231" s="442">
        <v>0</v>
      </c>
      <c r="S231" s="358">
        <f>LARGE(R232:R233,1)+R231</f>
        <v>0</v>
      </c>
      <c r="T231" s="458" t="e">
        <f>LARGE(S232:S233,1)+S231</f>
        <v>#NUM!</v>
      </c>
      <c r="U231" s="441" t="s">
        <v>4</v>
      </c>
      <c r="V231" s="442">
        <v>0</v>
      </c>
      <c r="W231" s="358">
        <f>LARGE(V232:V233,1)+V231</f>
        <v>0</v>
      </c>
      <c r="X231" s="434"/>
      <c r="Y231" s="359"/>
      <c r="Z231" s="237"/>
      <c r="AA231" s="149"/>
      <c r="AB231" s="54"/>
    </row>
    <row r="232" spans="2:28" x14ac:dyDescent="0.3">
      <c r="B232" s="137" t="s">
        <v>277</v>
      </c>
      <c r="C232" s="441"/>
      <c r="D232" s="45"/>
      <c r="E232" s="441" t="s">
        <v>5</v>
      </c>
      <c r="F232" s="442">
        <v>0</v>
      </c>
      <c r="G232" s="358"/>
      <c r="H232" s="405"/>
      <c r="I232" s="441" t="s">
        <v>5</v>
      </c>
      <c r="J232" s="442">
        <v>0</v>
      </c>
      <c r="K232" s="358"/>
      <c r="L232" s="405"/>
      <c r="M232" s="441" t="s">
        <v>5</v>
      </c>
      <c r="N232" s="442">
        <v>0</v>
      </c>
      <c r="O232" s="358"/>
      <c r="P232" s="459"/>
      <c r="Q232" s="441" t="s">
        <v>5</v>
      </c>
      <c r="R232" s="442">
        <v>0</v>
      </c>
      <c r="S232" s="358"/>
      <c r="T232" s="459"/>
      <c r="U232" s="441" t="s">
        <v>5</v>
      </c>
      <c r="V232" s="442">
        <v>0</v>
      </c>
      <c r="W232" s="358"/>
      <c r="X232" s="434"/>
      <c r="Y232" s="359"/>
      <c r="Z232" s="237"/>
      <c r="AA232" s="149"/>
      <c r="AB232" s="54"/>
    </row>
    <row r="233" spans="2:28" x14ac:dyDescent="0.3">
      <c r="B233" s="137"/>
      <c r="C233" s="441"/>
      <c r="D233" s="45"/>
      <c r="E233" s="441" t="s">
        <v>16</v>
      </c>
      <c r="F233" s="442">
        <v>0</v>
      </c>
      <c r="G233" s="358"/>
      <c r="H233" s="405"/>
      <c r="I233" s="441" t="s">
        <v>16</v>
      </c>
      <c r="J233" s="442">
        <v>0</v>
      </c>
      <c r="K233" s="358"/>
      <c r="L233" s="405"/>
      <c r="M233" s="441" t="s">
        <v>16</v>
      </c>
      <c r="N233" s="442">
        <v>0</v>
      </c>
      <c r="O233" s="358"/>
      <c r="P233" s="459"/>
      <c r="Q233" s="441" t="s">
        <v>16</v>
      </c>
      <c r="R233" s="442">
        <v>0</v>
      </c>
      <c r="S233" s="358"/>
      <c r="T233" s="459"/>
      <c r="U233" s="441" t="s">
        <v>16</v>
      </c>
      <c r="V233" s="442">
        <v>0</v>
      </c>
      <c r="W233" s="358"/>
      <c r="X233" s="434"/>
      <c r="Y233" s="359"/>
      <c r="Z233" s="237"/>
      <c r="AA233" s="149"/>
      <c r="AB233" s="54"/>
    </row>
    <row r="234" spans="2:28" x14ac:dyDescent="0.3">
      <c r="B234" s="295"/>
      <c r="C234" s="469"/>
      <c r="D234" s="470"/>
      <c r="E234" s="469"/>
      <c r="F234" s="471"/>
      <c r="G234" s="476"/>
      <c r="H234" s="473"/>
      <c r="I234" s="469"/>
      <c r="J234" s="471"/>
      <c r="K234" s="476"/>
      <c r="L234" s="473"/>
      <c r="M234" s="469"/>
      <c r="N234" s="471"/>
      <c r="O234" s="476"/>
      <c r="P234" s="481"/>
      <c r="Q234" s="469"/>
      <c r="R234" s="471"/>
      <c r="S234" s="476"/>
      <c r="T234" s="481"/>
      <c r="U234" s="469"/>
      <c r="V234" s="471"/>
      <c r="W234" s="476"/>
      <c r="X234" s="482"/>
      <c r="Y234" s="483"/>
      <c r="Z234" s="237"/>
      <c r="AA234" s="149"/>
      <c r="AB234" s="54"/>
    </row>
    <row r="235" spans="2:28" x14ac:dyDescent="0.3">
      <c r="B235" s="137" t="s">
        <v>104</v>
      </c>
      <c r="C235" s="441" t="s">
        <v>81</v>
      </c>
      <c r="D235" s="45"/>
      <c r="E235" s="441" t="s">
        <v>4</v>
      </c>
      <c r="F235" s="442">
        <v>38.79</v>
      </c>
      <c r="G235" s="478">
        <f>LARGE(F236:F237,1)+F235</f>
        <v>85.05</v>
      </c>
      <c r="H235" s="405"/>
      <c r="I235" s="441" t="s">
        <v>4</v>
      </c>
      <c r="J235" s="442">
        <v>38.96</v>
      </c>
      <c r="K235" s="358">
        <f>LARGE(J236:J237,1)+J235</f>
        <v>83.16</v>
      </c>
      <c r="L235" s="405"/>
      <c r="M235" s="441" t="s">
        <v>4</v>
      </c>
      <c r="N235" s="442">
        <v>0</v>
      </c>
      <c r="O235" s="583">
        <v>83.2</v>
      </c>
      <c r="P235" s="459" t="e">
        <f>LARGE(O236:O237,1)+O235</f>
        <v>#NUM!</v>
      </c>
      <c r="Q235" s="441" t="s">
        <v>4</v>
      </c>
      <c r="R235" s="442">
        <v>0</v>
      </c>
      <c r="S235" s="358">
        <f>LARGE(R236:R237,1)+R235</f>
        <v>0</v>
      </c>
      <c r="T235" s="459" t="e">
        <f>LARGE(S236:S237,1)+S235</f>
        <v>#NUM!</v>
      </c>
      <c r="U235" s="441" t="s">
        <v>4</v>
      </c>
      <c r="V235" s="442">
        <v>0</v>
      </c>
      <c r="W235" s="358">
        <f>LARGE(V236:V237,1)+V235</f>
        <v>0</v>
      </c>
      <c r="X235" s="434"/>
      <c r="Y235" s="359">
        <f>85.05+83.16</f>
        <v>168.20999999999998</v>
      </c>
      <c r="Z235" s="237">
        <f t="shared" ref="Z235:Z247" si="77">RANK(Y235,$Y$231:$Y$250)</f>
        <v>1</v>
      </c>
      <c r="AA235" s="149" t="s">
        <v>293</v>
      </c>
      <c r="AB235" s="584" t="s">
        <v>209</v>
      </c>
    </row>
    <row r="236" spans="2:28" x14ac:dyDescent="0.3">
      <c r="B236" s="137"/>
      <c r="C236" s="441"/>
      <c r="D236" s="45"/>
      <c r="E236" s="441" t="s">
        <v>5</v>
      </c>
      <c r="F236" s="442">
        <v>43.26</v>
      </c>
      <c r="G236" s="358"/>
      <c r="H236" s="405"/>
      <c r="I236" s="441" t="s">
        <v>5</v>
      </c>
      <c r="J236" s="442">
        <v>44.2</v>
      </c>
      <c r="K236" s="358"/>
      <c r="L236" s="405"/>
      <c r="M236" s="441" t="s">
        <v>5</v>
      </c>
      <c r="N236" s="442">
        <v>0</v>
      </c>
      <c r="O236" s="358"/>
      <c r="P236" s="459"/>
      <c r="Q236" s="441" t="s">
        <v>5</v>
      </c>
      <c r="R236" s="442">
        <v>0</v>
      </c>
      <c r="S236" s="358"/>
      <c r="T236" s="459"/>
      <c r="U236" s="441" t="s">
        <v>5</v>
      </c>
      <c r="V236" s="442">
        <v>0</v>
      </c>
      <c r="W236" s="358"/>
      <c r="X236" s="434"/>
      <c r="Y236" s="359"/>
      <c r="Z236" s="237"/>
      <c r="AA236" s="149"/>
      <c r="AB236" s="54"/>
    </row>
    <row r="237" spans="2:28" x14ac:dyDescent="0.3">
      <c r="B237" s="137"/>
      <c r="C237" s="441"/>
      <c r="D237" s="45"/>
      <c r="E237" s="441" t="s">
        <v>16</v>
      </c>
      <c r="F237" s="442">
        <v>46.26</v>
      </c>
      <c r="G237" s="358"/>
      <c r="H237" s="405"/>
      <c r="I237" s="441" t="s">
        <v>16</v>
      </c>
      <c r="J237" s="442">
        <v>0</v>
      </c>
      <c r="K237" s="358"/>
      <c r="L237" s="405"/>
      <c r="M237" s="441" t="s">
        <v>16</v>
      </c>
      <c r="N237" s="442">
        <v>0</v>
      </c>
      <c r="O237" s="358"/>
      <c r="P237" s="459"/>
      <c r="Q237" s="441" t="s">
        <v>16</v>
      </c>
      <c r="R237" s="442">
        <v>0</v>
      </c>
      <c r="S237" s="358"/>
      <c r="T237" s="459"/>
      <c r="U237" s="441" t="s">
        <v>16</v>
      </c>
      <c r="V237" s="442">
        <v>0</v>
      </c>
      <c r="W237" s="358"/>
      <c r="X237" s="434"/>
      <c r="Y237" s="359"/>
      <c r="Z237" s="237"/>
      <c r="AA237" s="149"/>
      <c r="AB237" s="54"/>
    </row>
    <row r="238" spans="2:28" x14ac:dyDescent="0.3">
      <c r="B238" s="295"/>
      <c r="C238" s="469"/>
      <c r="D238" s="470"/>
      <c r="E238" s="469"/>
      <c r="F238" s="471"/>
      <c r="G238" s="476"/>
      <c r="H238" s="473"/>
      <c r="I238" s="470"/>
      <c r="J238" s="474"/>
      <c r="K238" s="476"/>
      <c r="L238" s="473"/>
      <c r="M238" s="469"/>
      <c r="N238" s="471"/>
      <c r="O238" s="476"/>
      <c r="P238" s="473"/>
      <c r="Q238" s="470"/>
      <c r="R238" s="469"/>
      <c r="S238" s="477"/>
      <c r="T238" s="482"/>
      <c r="U238" s="470"/>
      <c r="V238" s="469"/>
      <c r="W238" s="477"/>
      <c r="X238" s="482"/>
      <c r="Y238" s="483"/>
      <c r="Z238" s="237"/>
      <c r="AA238" s="149"/>
      <c r="AB238" s="54"/>
    </row>
    <row r="239" spans="2:28" x14ac:dyDescent="0.3">
      <c r="B239" t="s">
        <v>212</v>
      </c>
      <c r="C239" s="505" t="s">
        <v>107</v>
      </c>
      <c r="D239" s="45"/>
      <c r="E239" s="441" t="s">
        <v>4</v>
      </c>
      <c r="F239" s="442">
        <v>0</v>
      </c>
      <c r="G239" s="358">
        <f>LARGE(F240:F241,1)+F239</f>
        <v>0</v>
      </c>
      <c r="H239" s="405"/>
      <c r="I239" s="45" t="s">
        <v>4</v>
      </c>
      <c r="J239" s="357">
        <v>35.33</v>
      </c>
      <c r="K239" s="358">
        <f>LARGE(J240:J241,1)+J239</f>
        <v>79.81</v>
      </c>
      <c r="L239" s="405"/>
      <c r="M239" s="45" t="s">
        <v>4</v>
      </c>
      <c r="N239" s="357">
        <v>0</v>
      </c>
      <c r="O239" s="358">
        <f>LARGE(N240:N241,1)+N239</f>
        <v>0</v>
      </c>
      <c r="P239" s="405"/>
      <c r="Q239" s="441" t="s">
        <v>4</v>
      </c>
      <c r="R239" s="442">
        <v>7.9</v>
      </c>
      <c r="S239" s="358">
        <f>LARGE(R240:R241,1)+R239</f>
        <v>52.379999999999995</v>
      </c>
      <c r="T239" s="434"/>
      <c r="U239" s="441" t="s">
        <v>4</v>
      </c>
      <c r="V239" s="442">
        <v>0</v>
      </c>
      <c r="W239" s="358">
        <f>LARGE(V240:V241,1)+V239</f>
        <v>0</v>
      </c>
      <c r="X239" s="434"/>
      <c r="Y239" s="359">
        <f>79.81+52.38</f>
        <v>132.19</v>
      </c>
      <c r="Z239" s="237">
        <f t="shared" si="77"/>
        <v>2</v>
      </c>
      <c r="AA239" s="149" t="s">
        <v>290</v>
      </c>
      <c r="AB239" s="54"/>
    </row>
    <row r="240" spans="2:28" x14ac:dyDescent="0.3">
      <c r="B240" s="137"/>
      <c r="C240" s="441"/>
      <c r="D240" s="45"/>
      <c r="E240" s="441" t="s">
        <v>5</v>
      </c>
      <c r="F240" s="442">
        <v>0</v>
      </c>
      <c r="G240" s="358"/>
      <c r="H240" s="405"/>
      <c r="I240" s="45" t="s">
        <v>5</v>
      </c>
      <c r="J240" s="357">
        <v>44.48</v>
      </c>
      <c r="K240" s="359"/>
      <c r="L240" s="405"/>
      <c r="M240" s="45" t="s">
        <v>5</v>
      </c>
      <c r="N240" s="357">
        <v>0</v>
      </c>
      <c r="O240" s="359"/>
      <c r="P240" s="405"/>
      <c r="Q240" s="441" t="s">
        <v>5</v>
      </c>
      <c r="R240" s="442">
        <v>9.3800000000000008</v>
      </c>
      <c r="S240" s="358"/>
      <c r="T240" s="434"/>
      <c r="U240" s="441" t="s">
        <v>5</v>
      </c>
      <c r="V240" s="442">
        <v>0</v>
      </c>
      <c r="W240" s="358"/>
      <c r="X240" s="434"/>
      <c r="Y240" s="359"/>
      <c r="Z240" s="237"/>
      <c r="AA240" s="149"/>
      <c r="AB240" s="54"/>
    </row>
    <row r="241" spans="2:28" x14ac:dyDescent="0.3">
      <c r="B241" s="137"/>
      <c r="C241" s="441"/>
      <c r="D241" s="45"/>
      <c r="E241" s="441" t="s">
        <v>16</v>
      </c>
      <c r="F241" s="442">
        <v>0</v>
      </c>
      <c r="G241" s="358"/>
      <c r="H241" s="405"/>
      <c r="I241" s="45" t="s">
        <v>16</v>
      </c>
      <c r="J241" s="357">
        <v>0</v>
      </c>
      <c r="K241" s="359"/>
      <c r="L241" s="405"/>
      <c r="M241" s="45" t="s">
        <v>16</v>
      </c>
      <c r="N241" s="357">
        <v>0</v>
      </c>
      <c r="O241" s="359"/>
      <c r="P241" s="405"/>
      <c r="Q241" s="441" t="s">
        <v>16</v>
      </c>
      <c r="R241" s="442">
        <v>44.48</v>
      </c>
      <c r="S241" s="358"/>
      <c r="T241" s="434"/>
      <c r="U241" s="441" t="s">
        <v>16</v>
      </c>
      <c r="V241" s="442">
        <v>0</v>
      </c>
      <c r="W241" s="358"/>
      <c r="X241" s="434"/>
      <c r="Y241" s="359"/>
      <c r="Z241" s="237"/>
      <c r="AA241" s="149"/>
      <c r="AB241" s="54"/>
    </row>
    <row r="242" spans="2:28" x14ac:dyDescent="0.3">
      <c r="B242" s="137"/>
      <c r="C242" s="441"/>
      <c r="D242" s="45"/>
      <c r="E242" s="441"/>
      <c r="F242" s="442"/>
      <c r="G242" s="358"/>
      <c r="H242" s="405"/>
      <c r="I242" s="45"/>
      <c r="J242" s="357"/>
      <c r="K242" s="359"/>
      <c r="L242" s="405"/>
      <c r="M242" s="45"/>
      <c r="N242" s="357"/>
      <c r="O242" s="359"/>
      <c r="P242" s="405"/>
      <c r="Q242" s="45"/>
      <c r="R242" s="441"/>
      <c r="S242" s="359"/>
      <c r="T242" s="434"/>
      <c r="U242" s="45"/>
      <c r="V242" s="441"/>
      <c r="W242" s="359"/>
      <c r="X242" s="434"/>
      <c r="Y242" s="359"/>
      <c r="Z242" s="237"/>
      <c r="AA242" s="149"/>
      <c r="AB242" s="54"/>
    </row>
    <row r="243" spans="2:28" x14ac:dyDescent="0.3">
      <c r="B243" s="137" t="s">
        <v>221</v>
      </c>
      <c r="C243" s="441" t="s">
        <v>107</v>
      </c>
      <c r="D243" s="45"/>
      <c r="E243" s="441" t="s">
        <v>4</v>
      </c>
      <c r="F243" s="442">
        <v>0</v>
      </c>
      <c r="G243" s="358">
        <f>LARGE(F244:F245,1)+F243</f>
        <v>0</v>
      </c>
      <c r="H243" s="405"/>
      <c r="I243" s="45" t="s">
        <v>4</v>
      </c>
      <c r="J243" s="357">
        <v>0</v>
      </c>
      <c r="K243" s="358">
        <f>LARGE(J244:J245,1)+J243</f>
        <v>0</v>
      </c>
      <c r="L243" s="405"/>
      <c r="M243" s="45" t="s">
        <v>4</v>
      </c>
      <c r="N243" s="357">
        <v>0</v>
      </c>
      <c r="O243" s="358">
        <f>LARGE(N244:N245,1)+N243</f>
        <v>0</v>
      </c>
      <c r="P243" s="405"/>
      <c r="Q243" s="45" t="s">
        <v>4</v>
      </c>
      <c r="R243" s="357">
        <v>38.590000000000003</v>
      </c>
      <c r="S243" s="478">
        <f>LARGE(R244:R245,1)+R243</f>
        <v>84.63</v>
      </c>
      <c r="T243" s="434"/>
      <c r="U243" s="45" t="s">
        <v>4</v>
      </c>
      <c r="V243" s="357">
        <v>0</v>
      </c>
      <c r="W243" s="358">
        <f>LARGE(V244:V245,1)+V243</f>
        <v>0</v>
      </c>
      <c r="X243" s="434"/>
      <c r="Y243" s="359">
        <v>84.63</v>
      </c>
      <c r="Z243" s="237">
        <f t="shared" si="77"/>
        <v>3</v>
      </c>
      <c r="AA243" s="149" t="s">
        <v>290</v>
      </c>
      <c r="AB243" s="54"/>
    </row>
    <row r="244" spans="2:28" x14ac:dyDescent="0.3">
      <c r="B244" s="137" t="s">
        <v>243</v>
      </c>
      <c r="C244" s="441"/>
      <c r="D244" s="45"/>
      <c r="E244" s="441" t="s">
        <v>5</v>
      </c>
      <c r="F244" s="442">
        <v>0</v>
      </c>
      <c r="G244" s="358"/>
      <c r="H244" s="405"/>
      <c r="I244" s="45" t="s">
        <v>5</v>
      </c>
      <c r="J244" s="357">
        <v>0</v>
      </c>
      <c r="K244" s="359"/>
      <c r="L244" s="405"/>
      <c r="M244" s="45" t="s">
        <v>5</v>
      </c>
      <c r="N244" s="357">
        <v>0</v>
      </c>
      <c r="O244" s="359"/>
      <c r="P244" s="405"/>
      <c r="Q244" s="45" t="s">
        <v>5</v>
      </c>
      <c r="R244" s="357">
        <v>46.04</v>
      </c>
      <c r="S244" s="359"/>
      <c r="T244" s="434"/>
      <c r="U244" s="45" t="s">
        <v>5</v>
      </c>
      <c r="V244" s="357">
        <v>0</v>
      </c>
      <c r="W244" s="359"/>
      <c r="X244" s="434"/>
      <c r="Y244" s="359"/>
      <c r="Z244" s="237"/>
      <c r="AA244" s="149"/>
      <c r="AB244" s="54"/>
    </row>
    <row r="245" spans="2:28" x14ac:dyDescent="0.3">
      <c r="B245" s="137"/>
      <c r="C245" s="441"/>
      <c r="D245" s="45"/>
      <c r="E245" s="441" t="s">
        <v>16</v>
      </c>
      <c r="F245" s="442">
        <v>0</v>
      </c>
      <c r="G245" s="358"/>
      <c r="H245" s="405"/>
      <c r="I245" s="45" t="s">
        <v>16</v>
      </c>
      <c r="J245" s="357">
        <v>0</v>
      </c>
      <c r="K245" s="359"/>
      <c r="L245" s="405"/>
      <c r="M245" s="45" t="s">
        <v>16</v>
      </c>
      <c r="N245" s="357">
        <v>0</v>
      </c>
      <c r="O245" s="359"/>
      <c r="P245" s="405"/>
      <c r="Q245" s="45" t="s">
        <v>16</v>
      </c>
      <c r="R245" s="357">
        <v>45.73</v>
      </c>
      <c r="S245" s="359"/>
      <c r="T245" s="434"/>
      <c r="U245" s="45" t="s">
        <v>16</v>
      </c>
      <c r="V245" s="357">
        <v>0</v>
      </c>
      <c r="W245" s="359"/>
      <c r="X245" s="434"/>
      <c r="Y245" s="359"/>
      <c r="Z245" s="237"/>
      <c r="AA245" s="149"/>
      <c r="AB245" s="54"/>
    </row>
    <row r="246" spans="2:28" x14ac:dyDescent="0.3">
      <c r="B246" s="137"/>
      <c r="C246" s="441"/>
      <c r="D246" s="45"/>
      <c r="E246" s="441"/>
      <c r="F246" s="442"/>
      <c r="G246" s="358"/>
      <c r="H246" s="405"/>
      <c r="I246" s="45"/>
      <c r="J246" s="357"/>
      <c r="K246" s="359"/>
      <c r="L246" s="405"/>
      <c r="M246" s="45"/>
      <c r="N246" s="357"/>
      <c r="O246" s="359"/>
      <c r="P246" s="405"/>
      <c r="Q246" s="45"/>
      <c r="R246" s="441"/>
      <c r="S246" s="359"/>
      <c r="T246" s="434"/>
      <c r="U246" s="45"/>
      <c r="V246" s="441"/>
      <c r="W246" s="359"/>
      <c r="X246" s="434"/>
      <c r="Y246" s="359"/>
      <c r="Z246" s="237"/>
      <c r="AA246" s="149"/>
      <c r="AB246" s="54"/>
    </row>
    <row r="247" spans="2:28" x14ac:dyDescent="0.3">
      <c r="B247" s="137" t="s">
        <v>136</v>
      </c>
      <c r="C247" s="441" t="s">
        <v>67</v>
      </c>
      <c r="D247" s="45"/>
      <c r="E247" s="441" t="s">
        <v>4</v>
      </c>
      <c r="F247" s="442">
        <v>0</v>
      </c>
      <c r="G247" s="358">
        <f t="shared" ref="G247" si="78">LARGE(F247:F248,1)+F249</f>
        <v>0</v>
      </c>
      <c r="H247" s="405"/>
      <c r="I247" s="45" t="s">
        <v>4</v>
      </c>
      <c r="J247" s="357">
        <v>0</v>
      </c>
      <c r="K247" s="359"/>
      <c r="L247" s="405"/>
      <c r="M247" s="45" t="s">
        <v>4</v>
      </c>
      <c r="N247" s="357">
        <v>0</v>
      </c>
      <c r="O247" s="358">
        <f>LARGE(N247:N248,1)+N249</f>
        <v>0</v>
      </c>
      <c r="P247" s="405"/>
      <c r="Q247" s="45" t="s">
        <v>4</v>
      </c>
      <c r="R247" s="357">
        <v>37.9</v>
      </c>
      <c r="S247" s="358">
        <f>LARGE(R248:R249,1)+R247</f>
        <v>81.42</v>
      </c>
      <c r="T247" s="434"/>
      <c r="U247" s="45" t="s">
        <v>4</v>
      </c>
      <c r="V247" s="357">
        <v>0</v>
      </c>
      <c r="W247" s="358">
        <f>LARGE(V247:V248,1)+V249</f>
        <v>0</v>
      </c>
      <c r="X247" s="434"/>
      <c r="Y247" s="359">
        <v>81.42</v>
      </c>
      <c r="Z247" s="237">
        <f t="shared" si="77"/>
        <v>4</v>
      </c>
      <c r="AA247" s="149" t="s">
        <v>290</v>
      </c>
      <c r="AB247" s="54"/>
    </row>
    <row r="248" spans="2:28" x14ac:dyDescent="0.3">
      <c r="B248" s="137" t="s">
        <v>245</v>
      </c>
      <c r="C248" s="441"/>
      <c r="D248" s="45"/>
      <c r="E248" s="441" t="s">
        <v>5</v>
      </c>
      <c r="F248" s="442">
        <v>0</v>
      </c>
      <c r="G248" s="358"/>
      <c r="H248" s="405"/>
      <c r="I248" s="45" t="s">
        <v>5</v>
      </c>
      <c r="J248" s="357">
        <v>0</v>
      </c>
      <c r="K248" s="359"/>
      <c r="L248" s="405"/>
      <c r="M248" s="45" t="s">
        <v>5</v>
      </c>
      <c r="N248" s="357">
        <v>0</v>
      </c>
      <c r="O248" s="359"/>
      <c r="P248" s="405"/>
      <c r="Q248" s="45" t="s">
        <v>5</v>
      </c>
      <c r="R248" s="357">
        <v>43.52</v>
      </c>
      <c r="S248" s="359"/>
      <c r="T248" s="434"/>
      <c r="U248" s="45" t="s">
        <v>5</v>
      </c>
      <c r="V248" s="357">
        <v>0</v>
      </c>
      <c r="W248" s="359"/>
      <c r="X248" s="434"/>
      <c r="Y248" s="359"/>
      <c r="Z248" s="237"/>
      <c r="AA248" s="149"/>
      <c r="AB248" s="54"/>
    </row>
    <row r="249" spans="2:28" x14ac:dyDescent="0.3">
      <c r="B249" s="137"/>
      <c r="C249" s="441"/>
      <c r="D249" s="45"/>
      <c r="E249" s="441" t="s">
        <v>16</v>
      </c>
      <c r="F249" s="442">
        <v>0</v>
      </c>
      <c r="G249" s="358"/>
      <c r="H249" s="405"/>
      <c r="I249" s="45" t="s">
        <v>16</v>
      </c>
      <c r="J249" s="357">
        <v>0</v>
      </c>
      <c r="K249" s="359"/>
      <c r="L249" s="405"/>
      <c r="M249" s="45" t="s">
        <v>16</v>
      </c>
      <c r="N249" s="357">
        <v>0</v>
      </c>
      <c r="O249" s="359"/>
      <c r="P249" s="405"/>
      <c r="Q249" s="45" t="s">
        <v>16</v>
      </c>
      <c r="R249" s="357">
        <v>42.54</v>
      </c>
      <c r="S249" s="359"/>
      <c r="T249" s="434"/>
      <c r="U249" s="45" t="s">
        <v>16</v>
      </c>
      <c r="V249" s="357">
        <v>0</v>
      </c>
      <c r="W249" s="359"/>
      <c r="X249" s="434"/>
      <c r="Y249" s="359"/>
      <c r="Z249" s="237"/>
      <c r="AA249" s="149"/>
      <c r="AB249" s="54"/>
    </row>
    <row r="250" spans="2:28" x14ac:dyDescent="0.3">
      <c r="B250" s="137"/>
      <c r="C250" s="441"/>
      <c r="D250" s="45"/>
      <c r="E250" s="441"/>
      <c r="F250" s="442"/>
      <c r="G250" s="358"/>
      <c r="H250" s="405"/>
      <c r="I250" s="45"/>
      <c r="J250" s="357"/>
      <c r="K250" s="359"/>
      <c r="L250" s="405"/>
      <c r="M250" s="45"/>
      <c r="N250" s="357"/>
      <c r="O250" s="359"/>
      <c r="P250" s="405"/>
      <c r="Q250" s="45"/>
      <c r="R250" s="441"/>
      <c r="S250" s="359"/>
      <c r="T250" s="434"/>
      <c r="U250" s="45"/>
      <c r="V250" s="441"/>
      <c r="W250" s="359"/>
      <c r="X250" s="434"/>
      <c r="Y250" s="359"/>
      <c r="Z250" s="237"/>
      <c r="AA250" s="149"/>
      <c r="AB250" s="54"/>
    </row>
    <row r="251" spans="2:28" ht="15" thickBot="1" x14ac:dyDescent="0.35">
      <c r="B251" s="137"/>
      <c r="C251" s="441"/>
      <c r="D251" s="45"/>
      <c r="E251" s="441" t="s">
        <v>4</v>
      </c>
      <c r="F251" s="442">
        <v>0</v>
      </c>
      <c r="G251" s="358">
        <f t="shared" ref="G251" si="79">LARGE(F251:F252,1)+F253</f>
        <v>0</v>
      </c>
      <c r="H251" s="405"/>
      <c r="I251" s="45" t="s">
        <v>4</v>
      </c>
      <c r="J251" s="357">
        <v>0</v>
      </c>
      <c r="K251" s="359"/>
      <c r="L251" s="405"/>
      <c r="M251" s="45" t="s">
        <v>4</v>
      </c>
      <c r="N251" s="357">
        <v>0</v>
      </c>
      <c r="O251" s="358">
        <f>LARGE(N251:N252,1)+N253</f>
        <v>0</v>
      </c>
      <c r="P251" s="484"/>
      <c r="Q251" s="45" t="s">
        <v>4</v>
      </c>
      <c r="R251" s="357">
        <v>0</v>
      </c>
      <c r="S251" s="358">
        <f>LARGE(R251:R252,1)+R253</f>
        <v>0</v>
      </c>
      <c r="T251" s="434"/>
      <c r="U251" s="45" t="s">
        <v>4</v>
      </c>
      <c r="V251" s="357">
        <v>0</v>
      </c>
      <c r="W251" s="358">
        <f>LARGE(V251:V252,1)+V253</f>
        <v>0</v>
      </c>
      <c r="X251" s="434"/>
      <c r="Y251" s="359">
        <f>SUM(LARGE(G251:W251,{1,2,3,4}))</f>
        <v>0</v>
      </c>
      <c r="Z251" s="237"/>
      <c r="AA251" s="149"/>
      <c r="AB251" s="54"/>
    </row>
    <row r="252" spans="2:28" hidden="1" x14ac:dyDescent="0.3">
      <c r="B252" s="137"/>
      <c r="C252" s="441"/>
      <c r="D252" s="45"/>
      <c r="E252" s="441" t="s">
        <v>5</v>
      </c>
      <c r="F252" s="357">
        <v>0</v>
      </c>
      <c r="G252" s="359"/>
      <c r="H252" s="405"/>
      <c r="I252" s="45" t="s">
        <v>5</v>
      </c>
      <c r="J252" s="357">
        <v>0</v>
      </c>
      <c r="K252" s="359"/>
      <c r="L252" s="405"/>
      <c r="M252" s="45" t="s">
        <v>5</v>
      </c>
      <c r="N252" s="357">
        <v>0</v>
      </c>
      <c r="O252" s="359"/>
      <c r="P252" s="485"/>
      <c r="Q252" s="45" t="s">
        <v>5</v>
      </c>
      <c r="R252" s="357">
        <v>0</v>
      </c>
      <c r="S252" s="359"/>
      <c r="T252" s="434"/>
      <c r="U252" s="45" t="s">
        <v>5</v>
      </c>
      <c r="V252" s="357">
        <v>0</v>
      </c>
      <c r="W252" s="359"/>
      <c r="X252" s="434"/>
      <c r="Y252" s="359"/>
      <c r="Z252" s="237"/>
      <c r="AA252" s="149"/>
      <c r="AB252" s="54"/>
    </row>
    <row r="253" spans="2:28" hidden="1" x14ac:dyDescent="0.3">
      <c r="B253" s="137"/>
      <c r="C253" s="441"/>
      <c r="D253" s="45"/>
      <c r="E253" s="441" t="s">
        <v>34</v>
      </c>
      <c r="F253" s="357">
        <v>0</v>
      </c>
      <c r="G253" s="359"/>
      <c r="H253" s="405"/>
      <c r="I253" s="45" t="s">
        <v>16</v>
      </c>
      <c r="J253" s="357">
        <v>0</v>
      </c>
      <c r="K253" s="359"/>
      <c r="L253" s="405"/>
      <c r="M253" s="45" t="s">
        <v>16</v>
      </c>
      <c r="N253" s="357">
        <v>0</v>
      </c>
      <c r="O253" s="359"/>
      <c r="P253" s="405"/>
      <c r="Q253" s="45" t="s">
        <v>16</v>
      </c>
      <c r="R253" s="357">
        <v>0</v>
      </c>
      <c r="S253" s="359"/>
      <c r="T253" s="434"/>
      <c r="U253" s="45" t="s">
        <v>16</v>
      </c>
      <c r="V253" s="357">
        <v>0</v>
      </c>
      <c r="W253" s="359"/>
      <c r="X253" s="434"/>
      <c r="Y253" s="359"/>
      <c r="Z253" s="237"/>
      <c r="AA253" s="149"/>
      <c r="AB253" s="54"/>
    </row>
    <row r="254" spans="2:28" hidden="1" x14ac:dyDescent="0.3">
      <c r="B254" s="137"/>
      <c r="C254" s="441"/>
      <c r="D254" s="45"/>
      <c r="E254" s="441"/>
      <c r="F254" s="357"/>
      <c r="G254" s="359"/>
      <c r="H254" s="405"/>
      <c r="I254" s="45"/>
      <c r="J254" s="357"/>
      <c r="K254" s="359"/>
      <c r="L254" s="405"/>
      <c r="M254" s="45"/>
      <c r="N254" s="357"/>
      <c r="O254" s="359"/>
      <c r="P254" s="405"/>
      <c r="Q254" s="45"/>
      <c r="R254" s="441"/>
      <c r="S254" s="359"/>
      <c r="T254" s="434"/>
      <c r="U254" s="45"/>
      <c r="V254" s="441"/>
      <c r="W254" s="359"/>
      <c r="X254" s="434"/>
      <c r="Y254" s="359"/>
      <c r="Z254" s="237"/>
      <c r="AA254" s="149"/>
      <c r="AB254" s="54"/>
    </row>
    <row r="255" spans="2:28" hidden="1" x14ac:dyDescent="0.3">
      <c r="B255" s="137"/>
      <c r="C255" s="441"/>
      <c r="D255" s="45"/>
      <c r="E255" s="441" t="s">
        <v>4</v>
      </c>
      <c r="F255" s="357">
        <v>0</v>
      </c>
      <c r="G255" s="358">
        <f t="shared" ref="G255" si="80">LARGE(F255:F256,1)+F257</f>
        <v>0</v>
      </c>
      <c r="H255" s="405"/>
      <c r="I255" s="45" t="s">
        <v>4</v>
      </c>
      <c r="J255" s="357">
        <v>0</v>
      </c>
      <c r="K255" s="359"/>
      <c r="L255" s="405"/>
      <c r="M255" s="45" t="s">
        <v>4</v>
      </c>
      <c r="N255" s="357">
        <v>0</v>
      </c>
      <c r="O255" s="358">
        <f>LARGE(N255:N256,1)+N257</f>
        <v>0</v>
      </c>
      <c r="P255" s="405"/>
      <c r="Q255" s="45" t="s">
        <v>4</v>
      </c>
      <c r="R255" s="357">
        <v>0</v>
      </c>
      <c r="S255" s="358">
        <f>LARGE(R255:R256,1)+R257</f>
        <v>0</v>
      </c>
      <c r="T255" s="434"/>
      <c r="U255" s="45" t="s">
        <v>4</v>
      </c>
      <c r="V255" s="357">
        <v>0</v>
      </c>
      <c r="W255" s="358">
        <f>LARGE(V255:V256,1)+V257</f>
        <v>0</v>
      </c>
      <c r="X255" s="434"/>
      <c r="Y255" s="359">
        <f>SUM(LARGE(G255:W255,{1,2,3,4}))</f>
        <v>0</v>
      </c>
      <c r="Z255" s="237"/>
      <c r="AA255" s="149"/>
      <c r="AB255" s="54"/>
    </row>
    <row r="256" spans="2:28" hidden="1" x14ac:dyDescent="0.3">
      <c r="B256" s="137"/>
      <c r="C256" s="441"/>
      <c r="D256" s="45"/>
      <c r="E256" s="441" t="s">
        <v>5</v>
      </c>
      <c r="F256" s="357">
        <v>0</v>
      </c>
      <c r="G256" s="359"/>
      <c r="H256" s="405"/>
      <c r="I256" s="45" t="s">
        <v>5</v>
      </c>
      <c r="J256" s="357">
        <v>0</v>
      </c>
      <c r="K256" s="359"/>
      <c r="L256" s="405"/>
      <c r="M256" s="45" t="s">
        <v>5</v>
      </c>
      <c r="N256" s="357">
        <v>0</v>
      </c>
      <c r="O256" s="359"/>
      <c r="P256" s="405"/>
      <c r="Q256" s="45" t="s">
        <v>5</v>
      </c>
      <c r="R256" s="357">
        <v>0</v>
      </c>
      <c r="S256" s="359"/>
      <c r="T256" s="434"/>
      <c r="U256" s="45" t="s">
        <v>5</v>
      </c>
      <c r="V256" s="357">
        <v>0</v>
      </c>
      <c r="W256" s="359"/>
      <c r="X256" s="434"/>
      <c r="Y256" s="359"/>
      <c r="Z256" s="237"/>
      <c r="AA256" s="149"/>
      <c r="AB256" s="54"/>
    </row>
    <row r="257" spans="2:28" hidden="1" x14ac:dyDescent="0.3">
      <c r="B257" s="137"/>
      <c r="C257" s="441"/>
      <c r="D257" s="45"/>
      <c r="E257" s="441" t="s">
        <v>34</v>
      </c>
      <c r="F257" s="357">
        <v>0</v>
      </c>
      <c r="G257" s="359"/>
      <c r="H257" s="405"/>
      <c r="I257" s="45" t="s">
        <v>16</v>
      </c>
      <c r="J257" s="357">
        <v>0</v>
      </c>
      <c r="K257" s="359"/>
      <c r="L257" s="405"/>
      <c r="M257" s="45" t="s">
        <v>16</v>
      </c>
      <c r="N257" s="357">
        <v>0</v>
      </c>
      <c r="O257" s="359"/>
      <c r="P257" s="405"/>
      <c r="Q257" s="45" t="s">
        <v>16</v>
      </c>
      <c r="R257" s="357">
        <v>0</v>
      </c>
      <c r="S257" s="359"/>
      <c r="T257" s="434"/>
      <c r="U257" s="45" t="s">
        <v>16</v>
      </c>
      <c r="V257" s="357">
        <v>0</v>
      </c>
      <c r="W257" s="359"/>
      <c r="X257" s="434"/>
      <c r="Y257" s="359"/>
      <c r="Z257" s="237"/>
      <c r="AA257" s="149"/>
      <c r="AB257" s="54"/>
    </row>
    <row r="258" spans="2:28" hidden="1" x14ac:dyDescent="0.3">
      <c r="B258" s="137"/>
      <c r="C258" s="441"/>
      <c r="D258" s="45"/>
      <c r="E258" s="45"/>
      <c r="F258" s="357"/>
      <c r="G258" s="359"/>
      <c r="H258" s="405"/>
      <c r="I258" s="45"/>
      <c r="J258" s="357"/>
      <c r="K258" s="359"/>
      <c r="L258" s="405"/>
      <c r="M258" s="45"/>
      <c r="N258" s="357"/>
      <c r="O258" s="359"/>
      <c r="P258" s="405"/>
      <c r="Q258" s="45"/>
      <c r="R258" s="357"/>
      <c r="S258" s="359"/>
      <c r="T258" s="434"/>
      <c r="U258" s="45"/>
      <c r="V258" s="357"/>
      <c r="W258" s="359"/>
      <c r="X258" s="434"/>
      <c r="Y258" s="359"/>
      <c r="Z258" s="237"/>
      <c r="AA258" s="149"/>
      <c r="AB258" s="54"/>
    </row>
    <row r="259" spans="2:28" hidden="1" x14ac:dyDescent="0.3">
      <c r="B259" s="137"/>
      <c r="C259" s="441"/>
      <c r="D259" s="45"/>
      <c r="E259" s="441" t="s">
        <v>4</v>
      </c>
      <c r="F259" s="357">
        <v>0</v>
      </c>
      <c r="G259" s="358">
        <f t="shared" ref="G259" si="81">LARGE(F259:F260,1)+F261</f>
        <v>0</v>
      </c>
      <c r="H259" s="405"/>
      <c r="I259" s="441" t="s">
        <v>4</v>
      </c>
      <c r="J259" s="357">
        <v>0</v>
      </c>
      <c r="K259" s="358">
        <f t="shared" ref="K259" si="82">LARGE(J259:J260,1)+J261</f>
        <v>0</v>
      </c>
      <c r="L259" s="405"/>
      <c r="M259" s="441" t="s">
        <v>4</v>
      </c>
      <c r="N259" s="357">
        <v>0</v>
      </c>
      <c r="O259" s="358">
        <f t="shared" ref="O259" si="83">LARGE(N259:N260,1)+N261</f>
        <v>0</v>
      </c>
      <c r="P259" s="405"/>
      <c r="Q259" s="441" t="s">
        <v>4</v>
      </c>
      <c r="R259" s="357">
        <v>0</v>
      </c>
      <c r="S259" s="358">
        <f t="shared" ref="S259" si="84">LARGE(R259:R260,1)+R261</f>
        <v>0</v>
      </c>
      <c r="T259" s="434"/>
      <c r="U259" s="441" t="s">
        <v>4</v>
      </c>
      <c r="V259" s="357">
        <v>0</v>
      </c>
      <c r="W259" s="358">
        <f>LARGE(V259:V260,1)+V261</f>
        <v>0</v>
      </c>
      <c r="X259" s="434"/>
      <c r="Y259" s="359">
        <f>SUM(LARGE(G259:W259,{1,2,3,4}))</f>
        <v>0</v>
      </c>
      <c r="Z259" s="237">
        <f>RANK(Y259,$Y$9:$Y$51)</f>
        <v>3</v>
      </c>
      <c r="AA259" s="149"/>
      <c r="AB259" s="54"/>
    </row>
    <row r="260" spans="2:28" hidden="1" x14ac:dyDescent="0.3">
      <c r="B260" s="137"/>
      <c r="C260" s="441"/>
      <c r="D260" s="45"/>
      <c r="E260" s="441" t="s">
        <v>5</v>
      </c>
      <c r="F260" s="357">
        <v>0</v>
      </c>
      <c r="G260" s="359"/>
      <c r="H260" s="405"/>
      <c r="I260" s="441" t="s">
        <v>5</v>
      </c>
      <c r="J260" s="357">
        <v>0</v>
      </c>
      <c r="K260" s="359"/>
      <c r="L260" s="405"/>
      <c r="M260" s="441" t="s">
        <v>5</v>
      </c>
      <c r="N260" s="357">
        <v>0</v>
      </c>
      <c r="O260" s="359"/>
      <c r="P260" s="405"/>
      <c r="Q260" s="441" t="s">
        <v>5</v>
      </c>
      <c r="R260" s="357">
        <v>0</v>
      </c>
      <c r="S260" s="359"/>
      <c r="T260" s="434"/>
      <c r="U260" s="441" t="s">
        <v>5</v>
      </c>
      <c r="V260" s="357">
        <v>0</v>
      </c>
      <c r="W260" s="359"/>
      <c r="X260" s="434"/>
      <c r="Y260" s="359"/>
      <c r="Z260" s="237"/>
      <c r="AA260" s="149"/>
      <c r="AB260" s="54"/>
    </row>
    <row r="261" spans="2:28" hidden="1" x14ac:dyDescent="0.3">
      <c r="B261" s="137"/>
      <c r="C261" s="441"/>
      <c r="D261" s="45"/>
      <c r="E261" s="441" t="s">
        <v>34</v>
      </c>
      <c r="F261" s="357">
        <v>0</v>
      </c>
      <c r="G261" s="359"/>
      <c r="H261" s="405"/>
      <c r="I261" s="441" t="s">
        <v>34</v>
      </c>
      <c r="J261" s="357">
        <v>0</v>
      </c>
      <c r="K261" s="359"/>
      <c r="L261" s="405"/>
      <c r="M261" s="441" t="s">
        <v>34</v>
      </c>
      <c r="N261" s="357">
        <v>0</v>
      </c>
      <c r="O261" s="359"/>
      <c r="P261" s="405"/>
      <c r="Q261" s="441" t="s">
        <v>34</v>
      </c>
      <c r="R261" s="357">
        <v>0</v>
      </c>
      <c r="S261" s="359"/>
      <c r="T261" s="434"/>
      <c r="U261" s="441" t="s">
        <v>34</v>
      </c>
      <c r="V261" s="357">
        <v>0</v>
      </c>
      <c r="W261" s="359"/>
      <c r="X261" s="434"/>
      <c r="Y261" s="359"/>
      <c r="Z261" s="237"/>
      <c r="AA261" s="149"/>
      <c r="AB261" s="54"/>
    </row>
    <row r="262" spans="2:28" hidden="1" x14ac:dyDescent="0.3">
      <c r="B262" s="137"/>
      <c r="C262" s="441"/>
      <c r="D262" s="45"/>
      <c r="E262" s="45"/>
      <c r="F262" s="357"/>
      <c r="G262" s="359"/>
      <c r="H262" s="405"/>
      <c r="I262" s="45"/>
      <c r="J262" s="357"/>
      <c r="K262" s="359"/>
      <c r="L262" s="405"/>
      <c r="M262" s="45"/>
      <c r="N262" s="357"/>
      <c r="O262" s="359"/>
      <c r="P262" s="405"/>
      <c r="Q262" s="45"/>
      <c r="R262" s="357"/>
      <c r="S262" s="359"/>
      <c r="T262" s="434"/>
      <c r="U262" s="45"/>
      <c r="V262" s="357"/>
      <c r="W262" s="359"/>
      <c r="X262" s="434"/>
      <c r="Y262" s="359"/>
      <c r="Z262" s="237"/>
      <c r="AA262" s="149"/>
      <c r="AB262" s="54"/>
    </row>
    <row r="263" spans="2:28" hidden="1" x14ac:dyDescent="0.3">
      <c r="B263" s="137"/>
      <c r="C263" s="441"/>
      <c r="D263" s="45"/>
      <c r="E263" s="441" t="s">
        <v>4</v>
      </c>
      <c r="F263" s="357">
        <v>0</v>
      </c>
      <c r="G263" s="358">
        <f t="shared" ref="G263" si="85">LARGE(F263:F264,1)+F265</f>
        <v>0</v>
      </c>
      <c r="H263" s="405"/>
      <c r="I263" s="441" t="s">
        <v>4</v>
      </c>
      <c r="J263" s="357">
        <v>0</v>
      </c>
      <c r="K263" s="358">
        <f t="shared" ref="K263" si="86">LARGE(J263:J264,1)+J265</f>
        <v>0</v>
      </c>
      <c r="L263" s="405"/>
      <c r="M263" s="441" t="s">
        <v>4</v>
      </c>
      <c r="N263" s="357">
        <v>0</v>
      </c>
      <c r="O263" s="358">
        <f t="shared" ref="O263" si="87">LARGE(N263:N264,1)+N265</f>
        <v>0</v>
      </c>
      <c r="P263" s="405"/>
      <c r="Q263" s="441" t="s">
        <v>4</v>
      </c>
      <c r="R263" s="357">
        <v>0</v>
      </c>
      <c r="S263" s="358">
        <f t="shared" ref="S263" si="88">LARGE(R263:R264,1)+R265</f>
        <v>0</v>
      </c>
      <c r="T263" s="434"/>
      <c r="U263" s="441" t="s">
        <v>4</v>
      </c>
      <c r="V263" s="357">
        <v>0</v>
      </c>
      <c r="W263" s="358">
        <f>LARGE(V263:V264,1)+V265</f>
        <v>0</v>
      </c>
      <c r="X263" s="434"/>
      <c r="Y263" s="359">
        <f>SUM(LARGE(G263:W263,{1,2,3,4}))</f>
        <v>0</v>
      </c>
      <c r="Z263" s="237">
        <f>RANK(Y263,$Y$9:$Y$51)</f>
        <v>3</v>
      </c>
      <c r="AA263" s="149"/>
      <c r="AB263" s="54"/>
    </row>
    <row r="264" spans="2:28" hidden="1" x14ac:dyDescent="0.3">
      <c r="B264" s="137"/>
      <c r="C264" s="441"/>
      <c r="D264" s="45"/>
      <c r="E264" s="441" t="s">
        <v>5</v>
      </c>
      <c r="F264" s="357">
        <v>0</v>
      </c>
      <c r="G264" s="359"/>
      <c r="H264" s="405"/>
      <c r="I264" s="441" t="s">
        <v>5</v>
      </c>
      <c r="J264" s="357">
        <v>0</v>
      </c>
      <c r="K264" s="359"/>
      <c r="L264" s="405"/>
      <c r="M264" s="441" t="s">
        <v>5</v>
      </c>
      <c r="N264" s="357">
        <v>0</v>
      </c>
      <c r="O264" s="359"/>
      <c r="P264" s="405"/>
      <c r="Q264" s="441" t="s">
        <v>5</v>
      </c>
      <c r="R264" s="357">
        <v>0</v>
      </c>
      <c r="S264" s="359"/>
      <c r="T264" s="434"/>
      <c r="U264" s="441" t="s">
        <v>5</v>
      </c>
      <c r="V264" s="357">
        <v>0</v>
      </c>
      <c r="W264" s="359"/>
      <c r="X264" s="434"/>
      <c r="Y264" s="359"/>
      <c r="Z264" s="237"/>
      <c r="AA264" s="149"/>
      <c r="AB264" s="54"/>
    </row>
    <row r="265" spans="2:28" hidden="1" x14ac:dyDescent="0.3">
      <c r="B265" s="137"/>
      <c r="C265" s="441"/>
      <c r="D265" s="45"/>
      <c r="E265" s="441" t="s">
        <v>34</v>
      </c>
      <c r="F265" s="357">
        <v>0</v>
      </c>
      <c r="G265" s="359"/>
      <c r="H265" s="405"/>
      <c r="I265" s="441" t="s">
        <v>34</v>
      </c>
      <c r="J265" s="357">
        <v>0</v>
      </c>
      <c r="K265" s="359"/>
      <c r="L265" s="405"/>
      <c r="M265" s="441" t="s">
        <v>34</v>
      </c>
      <c r="N265" s="357">
        <v>0</v>
      </c>
      <c r="O265" s="359"/>
      <c r="P265" s="405"/>
      <c r="Q265" s="441" t="s">
        <v>34</v>
      </c>
      <c r="R265" s="357">
        <v>0</v>
      </c>
      <c r="S265" s="359"/>
      <c r="T265" s="434"/>
      <c r="U265" s="441" t="s">
        <v>34</v>
      </c>
      <c r="V265" s="357">
        <v>0</v>
      </c>
      <c r="W265" s="359"/>
      <c r="X265" s="434"/>
      <c r="Y265" s="359"/>
      <c r="Z265" s="237"/>
      <c r="AA265" s="149"/>
      <c r="AB265" s="54"/>
    </row>
    <row r="266" spans="2:28" hidden="1" x14ac:dyDescent="0.3">
      <c r="B266" s="137"/>
      <c r="C266" s="441"/>
      <c r="D266" s="45"/>
      <c r="E266" s="45"/>
      <c r="F266" s="357"/>
      <c r="G266" s="359"/>
      <c r="H266" s="405"/>
      <c r="I266" s="45"/>
      <c r="J266" s="357"/>
      <c r="K266" s="359"/>
      <c r="L266" s="405"/>
      <c r="M266" s="45"/>
      <c r="N266" s="357"/>
      <c r="O266" s="359"/>
      <c r="P266" s="405"/>
      <c r="Q266" s="45"/>
      <c r="R266" s="357"/>
      <c r="S266" s="359"/>
      <c r="T266" s="434"/>
      <c r="U266" s="45"/>
      <c r="V266" s="357"/>
      <c r="W266" s="359"/>
      <c r="X266" s="434"/>
      <c r="Y266" s="359"/>
      <c r="Z266" s="237"/>
      <c r="AA266" s="149"/>
      <c r="AB266" s="54"/>
    </row>
    <row r="267" spans="2:28" hidden="1" x14ac:dyDescent="0.3">
      <c r="B267" s="137"/>
      <c r="C267" s="441"/>
      <c r="D267" s="45"/>
      <c r="E267" s="441" t="s">
        <v>4</v>
      </c>
      <c r="F267" s="357">
        <v>0</v>
      </c>
      <c r="G267" s="358">
        <f t="shared" ref="G267" si="89">LARGE(F267:F268,1)+F269</f>
        <v>0</v>
      </c>
      <c r="H267" s="405"/>
      <c r="I267" s="441" t="s">
        <v>4</v>
      </c>
      <c r="J267" s="357">
        <v>0</v>
      </c>
      <c r="K267" s="358">
        <f t="shared" ref="K267" si="90">LARGE(J267:J268,1)+J269</f>
        <v>0</v>
      </c>
      <c r="L267" s="405"/>
      <c r="M267" s="441" t="s">
        <v>4</v>
      </c>
      <c r="N267" s="357">
        <v>0</v>
      </c>
      <c r="O267" s="358">
        <f t="shared" ref="O267" si="91">LARGE(N267:N268,1)+N269</f>
        <v>0</v>
      </c>
      <c r="P267" s="405"/>
      <c r="Q267" s="441" t="s">
        <v>4</v>
      </c>
      <c r="R267" s="357">
        <v>0</v>
      </c>
      <c r="S267" s="358">
        <f t="shared" ref="S267" si="92">LARGE(R267:R268,1)+R269</f>
        <v>0</v>
      </c>
      <c r="T267" s="434"/>
      <c r="U267" s="441" t="s">
        <v>4</v>
      </c>
      <c r="V267" s="357">
        <v>0</v>
      </c>
      <c r="W267" s="358">
        <f>LARGE(V267:V268,1)+V269</f>
        <v>0</v>
      </c>
      <c r="X267" s="434"/>
      <c r="Y267" s="359">
        <f>SUM(LARGE(G267:W267,{1,2,3,4}))</f>
        <v>0</v>
      </c>
      <c r="Z267" s="237">
        <f>RANK(Y267,$Y$9:$Y$51)</f>
        <v>3</v>
      </c>
      <c r="AA267" s="149"/>
      <c r="AB267" s="54"/>
    </row>
    <row r="268" spans="2:28" hidden="1" x14ac:dyDescent="0.3">
      <c r="B268" s="137"/>
      <c r="C268" s="441"/>
      <c r="D268" s="45"/>
      <c r="E268" s="441" t="s">
        <v>5</v>
      </c>
      <c r="F268" s="357">
        <v>0</v>
      </c>
      <c r="G268" s="359"/>
      <c r="H268" s="405"/>
      <c r="I268" s="441" t="s">
        <v>5</v>
      </c>
      <c r="J268" s="357">
        <v>0</v>
      </c>
      <c r="K268" s="359"/>
      <c r="L268" s="405"/>
      <c r="M268" s="441" t="s">
        <v>5</v>
      </c>
      <c r="N268" s="357">
        <v>0</v>
      </c>
      <c r="O268" s="359"/>
      <c r="P268" s="405"/>
      <c r="Q268" s="441" t="s">
        <v>5</v>
      </c>
      <c r="R268" s="357">
        <v>0</v>
      </c>
      <c r="S268" s="359"/>
      <c r="T268" s="434"/>
      <c r="U268" s="441" t="s">
        <v>5</v>
      </c>
      <c r="V268" s="357">
        <v>0</v>
      </c>
      <c r="W268" s="359"/>
      <c r="X268" s="434"/>
      <c r="Y268" s="359"/>
      <c r="Z268" s="237"/>
      <c r="AA268" s="149"/>
      <c r="AB268" s="54"/>
    </row>
    <row r="269" spans="2:28" hidden="1" x14ac:dyDescent="0.3">
      <c r="B269" s="137"/>
      <c r="C269" s="441"/>
      <c r="D269" s="45"/>
      <c r="E269" s="441" t="s">
        <v>34</v>
      </c>
      <c r="F269" s="357">
        <v>0</v>
      </c>
      <c r="G269" s="359"/>
      <c r="H269" s="405"/>
      <c r="I269" s="441" t="s">
        <v>34</v>
      </c>
      <c r="J269" s="357">
        <v>0</v>
      </c>
      <c r="K269" s="359"/>
      <c r="L269" s="405"/>
      <c r="M269" s="441" t="s">
        <v>34</v>
      </c>
      <c r="N269" s="357">
        <v>0</v>
      </c>
      <c r="O269" s="359"/>
      <c r="P269" s="405"/>
      <c r="Q269" s="441" t="s">
        <v>34</v>
      </c>
      <c r="R269" s="357">
        <v>0</v>
      </c>
      <c r="S269" s="359"/>
      <c r="T269" s="434"/>
      <c r="U269" s="441" t="s">
        <v>34</v>
      </c>
      <c r="V269" s="357">
        <v>0</v>
      </c>
      <c r="W269" s="359"/>
      <c r="X269" s="434"/>
      <c r="Y269" s="359"/>
      <c r="Z269" s="237"/>
      <c r="AA269" s="149"/>
      <c r="AB269" s="54"/>
    </row>
    <row r="270" spans="2:28" hidden="1" x14ac:dyDescent="0.3">
      <c r="B270" s="137"/>
      <c r="C270" s="441"/>
      <c r="D270" s="45"/>
      <c r="E270" s="45"/>
      <c r="F270" s="357"/>
      <c r="G270" s="359"/>
      <c r="H270" s="405"/>
      <c r="I270" s="45"/>
      <c r="J270" s="357"/>
      <c r="K270" s="359"/>
      <c r="L270" s="405"/>
      <c r="M270" s="45"/>
      <c r="N270" s="357"/>
      <c r="O270" s="359"/>
      <c r="P270" s="405"/>
      <c r="Q270" s="45"/>
      <c r="R270" s="357"/>
      <c r="S270" s="359"/>
      <c r="T270" s="434"/>
      <c r="U270" s="45"/>
      <c r="V270" s="357"/>
      <c r="W270" s="359"/>
      <c r="X270" s="434"/>
      <c r="Y270" s="359"/>
      <c r="Z270" s="237"/>
      <c r="AA270" s="149"/>
      <c r="AB270" s="54"/>
    </row>
    <row r="271" spans="2:28" hidden="1" x14ac:dyDescent="0.3">
      <c r="B271" s="137"/>
      <c r="C271" s="441"/>
      <c r="D271" s="45"/>
      <c r="E271" s="441" t="s">
        <v>4</v>
      </c>
      <c r="F271" s="357">
        <v>0</v>
      </c>
      <c r="G271" s="358">
        <f t="shared" ref="G271" si="93">LARGE(F271:F272,1)+F273</f>
        <v>0</v>
      </c>
      <c r="H271" s="405"/>
      <c r="I271" s="441" t="s">
        <v>4</v>
      </c>
      <c r="J271" s="357">
        <v>0</v>
      </c>
      <c r="K271" s="358">
        <f t="shared" ref="K271" si="94">LARGE(J271:J272,1)+J273</f>
        <v>0</v>
      </c>
      <c r="L271" s="405"/>
      <c r="M271" s="441" t="s">
        <v>4</v>
      </c>
      <c r="N271" s="357">
        <v>0</v>
      </c>
      <c r="O271" s="358">
        <f t="shared" ref="O271" si="95">LARGE(N271:N272,1)+N273</f>
        <v>0</v>
      </c>
      <c r="P271" s="405"/>
      <c r="Q271" s="441" t="s">
        <v>4</v>
      </c>
      <c r="R271" s="357">
        <v>0</v>
      </c>
      <c r="S271" s="358">
        <f t="shared" ref="S271" si="96">LARGE(R271:R272,1)+R273</f>
        <v>0</v>
      </c>
      <c r="T271" s="434"/>
      <c r="U271" s="441" t="s">
        <v>4</v>
      </c>
      <c r="V271" s="357">
        <v>0</v>
      </c>
      <c r="W271" s="358">
        <f>LARGE(V271:V272,1)+V273</f>
        <v>0</v>
      </c>
      <c r="X271" s="434"/>
      <c r="Y271" s="359">
        <f>SUM(LARGE(G271:W271,{1,2,3,4}))</f>
        <v>0</v>
      </c>
      <c r="Z271" s="237"/>
      <c r="AA271" s="149"/>
      <c r="AB271" s="54"/>
    </row>
    <row r="272" spans="2:28" hidden="1" x14ac:dyDescent="0.3">
      <c r="B272" s="137"/>
      <c r="C272" s="441"/>
      <c r="D272" s="45"/>
      <c r="E272" s="441" t="s">
        <v>5</v>
      </c>
      <c r="F272" s="357">
        <v>0</v>
      </c>
      <c r="G272" s="359"/>
      <c r="H272" s="405"/>
      <c r="I272" s="441" t="s">
        <v>5</v>
      </c>
      <c r="J272" s="357">
        <v>0</v>
      </c>
      <c r="K272" s="359"/>
      <c r="L272" s="405"/>
      <c r="M272" s="441" t="s">
        <v>5</v>
      </c>
      <c r="N272" s="357">
        <v>0</v>
      </c>
      <c r="O272" s="359"/>
      <c r="P272" s="405"/>
      <c r="Q272" s="441" t="s">
        <v>5</v>
      </c>
      <c r="R272" s="357">
        <v>0</v>
      </c>
      <c r="S272" s="359"/>
      <c r="T272" s="434"/>
      <c r="U272" s="441" t="s">
        <v>5</v>
      </c>
      <c r="V272" s="357">
        <v>0</v>
      </c>
      <c r="W272" s="359"/>
      <c r="X272" s="434"/>
      <c r="Y272" s="359"/>
      <c r="Z272" s="237"/>
      <c r="AA272" s="149"/>
      <c r="AB272" s="54"/>
    </row>
    <row r="273" spans="1:28" hidden="1" x14ac:dyDescent="0.3">
      <c r="B273" s="158"/>
      <c r="C273" s="441"/>
      <c r="D273" s="45"/>
      <c r="E273" s="441" t="s">
        <v>34</v>
      </c>
      <c r="F273" s="357">
        <v>0</v>
      </c>
      <c r="G273" s="359"/>
      <c r="H273" s="405"/>
      <c r="I273" s="441" t="s">
        <v>34</v>
      </c>
      <c r="J273" s="357">
        <v>0</v>
      </c>
      <c r="K273" s="359"/>
      <c r="L273" s="405"/>
      <c r="M273" s="441" t="s">
        <v>34</v>
      </c>
      <c r="N273" s="357">
        <v>0</v>
      </c>
      <c r="O273" s="359"/>
      <c r="P273" s="405"/>
      <c r="Q273" s="441" t="s">
        <v>34</v>
      </c>
      <c r="R273" s="357">
        <v>0</v>
      </c>
      <c r="S273" s="359"/>
      <c r="T273" s="434"/>
      <c r="U273" s="441" t="s">
        <v>34</v>
      </c>
      <c r="V273" s="357">
        <v>0</v>
      </c>
      <c r="W273" s="359"/>
      <c r="X273" s="434"/>
      <c r="Y273" s="359"/>
      <c r="Z273" s="237"/>
      <c r="AA273" s="149"/>
      <c r="AB273" s="54"/>
    </row>
    <row r="274" spans="1:28" ht="15" thickBot="1" x14ac:dyDescent="0.35">
      <c r="A274" s="139"/>
      <c r="B274" s="98"/>
      <c r="C274" s="417"/>
      <c r="D274" s="499"/>
      <c r="E274" s="500"/>
      <c r="F274" s="503"/>
      <c r="G274" s="506"/>
      <c r="H274" s="507"/>
      <c r="I274" s="417"/>
      <c r="J274" s="508"/>
      <c r="K274" s="506"/>
      <c r="L274" s="484"/>
      <c r="M274" s="509"/>
      <c r="N274" s="501"/>
      <c r="O274" s="503"/>
      <c r="P274" s="484"/>
      <c r="Q274" s="509"/>
      <c r="R274" s="508"/>
      <c r="S274" s="506"/>
      <c r="T274" s="503"/>
      <c r="U274" s="509"/>
      <c r="V274" s="508"/>
      <c r="W274" s="506"/>
      <c r="X274" s="503"/>
      <c r="Y274" s="504"/>
      <c r="Z274" s="371"/>
      <c r="AA274" s="176"/>
      <c r="AB274" s="56"/>
    </row>
    <row r="277" spans="1:28" ht="22.2" customHeight="1" thickBot="1" x14ac:dyDescent="0.35">
      <c r="B277" s="46" t="s">
        <v>207</v>
      </c>
      <c r="C277" s="46"/>
      <c r="D277" s="46"/>
      <c r="E277" s="46"/>
      <c r="F277" s="46"/>
      <c r="G277" s="46"/>
      <c r="H277" s="47"/>
      <c r="I277" s="47"/>
      <c r="J277" s="48"/>
      <c r="K277" s="48"/>
      <c r="L277" s="47"/>
      <c r="M277" s="47"/>
      <c r="N277" s="48"/>
    </row>
    <row r="278" spans="1:28" ht="30" customHeight="1" thickBot="1" x14ac:dyDescent="0.45">
      <c r="B278" s="73" t="s">
        <v>3</v>
      </c>
      <c r="C278" s="74"/>
      <c r="D278" s="74"/>
      <c r="E278" s="74"/>
      <c r="F278" s="75"/>
      <c r="G278" s="75"/>
      <c r="H278" s="74"/>
      <c r="I278" s="74"/>
      <c r="J278" s="75"/>
      <c r="K278" s="75"/>
      <c r="L278" s="74"/>
      <c r="M278" s="74"/>
      <c r="N278" s="75"/>
      <c r="O278" s="75"/>
      <c r="P278" s="74"/>
      <c r="Q278" s="74"/>
      <c r="R278" s="74"/>
      <c r="S278" s="75"/>
      <c r="T278" s="75"/>
      <c r="U278" s="74"/>
      <c r="V278" s="74"/>
      <c r="W278" s="75"/>
      <c r="X278" s="75"/>
      <c r="Y278" s="75"/>
      <c r="Z278" s="219"/>
      <c r="AA278" s="479"/>
      <c r="AB278" s="76"/>
    </row>
    <row r="279" spans="1:28" x14ac:dyDescent="0.3">
      <c r="B279" s="347" t="s">
        <v>28</v>
      </c>
      <c r="C279" s="348"/>
      <c r="D279" s="348"/>
      <c r="E279" s="348"/>
      <c r="F279" s="348"/>
      <c r="G279" s="348"/>
      <c r="H279" s="348"/>
      <c r="I279" s="348"/>
      <c r="J279" s="348"/>
      <c r="K279" s="348"/>
      <c r="L279" s="348"/>
      <c r="M279" s="348"/>
      <c r="N279" s="348"/>
      <c r="O279" s="348"/>
      <c r="P279" s="348"/>
      <c r="Q279" s="348"/>
      <c r="R279" s="348"/>
      <c r="S279" s="348"/>
      <c r="T279" s="348"/>
      <c r="U279" s="348"/>
      <c r="V279" s="348"/>
      <c r="W279" s="348"/>
      <c r="X279" s="348"/>
      <c r="Y279" s="348"/>
      <c r="Z279" s="348"/>
      <c r="AA279" s="372"/>
      <c r="AB279" s="349"/>
    </row>
    <row r="280" spans="1:28" ht="15" thickBot="1" x14ac:dyDescent="0.35">
      <c r="B280" s="350"/>
      <c r="C280" s="351"/>
      <c r="D280" s="351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  <c r="Z280" s="351"/>
      <c r="AA280" s="176"/>
      <c r="AB280" s="352"/>
    </row>
    <row r="281" spans="1:28" ht="15" thickBot="1" x14ac:dyDescent="0.35">
      <c r="B281" s="63" t="s">
        <v>12</v>
      </c>
      <c r="C281" s="64"/>
      <c r="D281" s="64"/>
      <c r="E281" s="64"/>
      <c r="F281" s="65"/>
      <c r="G281" s="66"/>
      <c r="H281" s="67"/>
      <c r="I281" s="71" t="s">
        <v>14</v>
      </c>
      <c r="J281" s="72">
        <v>85</v>
      </c>
      <c r="K281" s="72"/>
      <c r="L281" s="68"/>
      <c r="M281" s="77" t="s">
        <v>13</v>
      </c>
      <c r="N281" s="78">
        <v>83.2</v>
      </c>
      <c r="O281" s="79"/>
      <c r="P281" s="69"/>
      <c r="Q281" s="64"/>
      <c r="R281" s="64"/>
      <c r="S281" s="65"/>
      <c r="T281" s="70"/>
      <c r="U281" s="64"/>
      <c r="V281" s="64"/>
      <c r="W281" s="65"/>
      <c r="X281" s="155"/>
      <c r="Y281" s="155"/>
      <c r="Z281" s="220"/>
      <c r="AA281" s="480"/>
      <c r="AB281" s="76"/>
    </row>
    <row r="282" spans="1:28" ht="30.6" thickBot="1" x14ac:dyDescent="0.45">
      <c r="B282" s="43" t="s">
        <v>49</v>
      </c>
      <c r="C282" s="86"/>
      <c r="D282" s="87"/>
      <c r="E282" s="678" t="s">
        <v>75</v>
      </c>
      <c r="F282" s="679"/>
      <c r="G282" s="680"/>
      <c r="H282" s="25"/>
      <c r="I282" s="678" t="s">
        <v>7</v>
      </c>
      <c r="J282" s="679"/>
      <c r="K282" s="680"/>
      <c r="L282" s="23"/>
      <c r="M282" s="678" t="s">
        <v>76</v>
      </c>
      <c r="N282" s="679"/>
      <c r="O282" s="680"/>
      <c r="P282" s="23"/>
      <c r="Q282" s="678" t="s">
        <v>124</v>
      </c>
      <c r="R282" s="679"/>
      <c r="S282" s="680"/>
      <c r="T282" s="21"/>
      <c r="U282" s="344"/>
      <c r="V282" s="345"/>
      <c r="W282" s="346"/>
      <c r="X282" s="55"/>
      <c r="Y282" s="356" t="s">
        <v>265</v>
      </c>
      <c r="Z282" s="418" t="s">
        <v>45</v>
      </c>
      <c r="AA282" s="457" t="s">
        <v>274</v>
      </c>
      <c r="AB282" s="136" t="s">
        <v>31</v>
      </c>
    </row>
    <row r="283" spans="1:28" ht="15" thickBot="1" x14ac:dyDescent="0.35">
      <c r="B283" s="90" t="s">
        <v>0</v>
      </c>
      <c r="C283" s="91" t="s">
        <v>1</v>
      </c>
      <c r="D283" s="24" t="s">
        <v>2</v>
      </c>
      <c r="E283" s="91"/>
      <c r="F283" s="92" t="s">
        <v>10</v>
      </c>
      <c r="G283" s="36" t="s">
        <v>8</v>
      </c>
      <c r="H283" s="23"/>
      <c r="I283" s="93"/>
      <c r="J283" s="92" t="s">
        <v>10</v>
      </c>
      <c r="K283" s="36" t="s">
        <v>8</v>
      </c>
      <c r="L283" s="23"/>
      <c r="M283" s="94"/>
      <c r="N283" s="36" t="s">
        <v>10</v>
      </c>
      <c r="O283" s="36" t="s">
        <v>8</v>
      </c>
      <c r="P283" s="23"/>
      <c r="Q283" s="93"/>
      <c r="R283" s="95" t="s">
        <v>10</v>
      </c>
      <c r="S283" s="36" t="s">
        <v>6</v>
      </c>
      <c r="T283" s="96"/>
      <c r="U283" s="93"/>
      <c r="V283" s="95" t="s">
        <v>10</v>
      </c>
      <c r="W283" s="154" t="s">
        <v>6</v>
      </c>
      <c r="X283" s="21"/>
      <c r="Y283" s="36"/>
      <c r="Z283" s="418"/>
      <c r="AA283" s="456"/>
      <c r="AB283" s="55"/>
    </row>
    <row r="284" spans="1:28" x14ac:dyDescent="0.3">
      <c r="B284" s="137" t="s">
        <v>105</v>
      </c>
      <c r="C284" s="441" t="s">
        <v>82</v>
      </c>
      <c r="D284" s="45"/>
      <c r="E284" s="441" t="s">
        <v>4</v>
      </c>
      <c r="F284" s="442">
        <v>37.78</v>
      </c>
      <c r="G284" s="358">
        <f>LARGE(F285:F286,1)+F284</f>
        <v>81.27000000000001</v>
      </c>
      <c r="H284" s="405"/>
      <c r="I284" s="441" t="s">
        <v>4</v>
      </c>
      <c r="J284" s="442">
        <v>0</v>
      </c>
      <c r="K284" s="358">
        <f>LARGE(J285:J286,1)+J284</f>
        <v>0</v>
      </c>
      <c r="L284" s="405"/>
      <c r="M284" s="441" t="s">
        <v>4</v>
      </c>
      <c r="N284" s="442">
        <v>41.11</v>
      </c>
      <c r="O284" s="478">
        <f>LARGE(N285:N286,1)+N284</f>
        <v>87.259999999999991</v>
      </c>
      <c r="P284" s="458" t="e">
        <f>LARGE(O285:O286,1)+O284</f>
        <v>#NUM!</v>
      </c>
      <c r="Q284" s="441" t="s">
        <v>4</v>
      </c>
      <c r="R284" s="442">
        <v>23.62</v>
      </c>
      <c r="S284" s="358">
        <f>LARGE(R285:R286,1)+R284</f>
        <v>70.570000000000007</v>
      </c>
      <c r="T284" s="159" t="e">
        <f>LARGE(S285:S286,1)+S284</f>
        <v>#NUM!</v>
      </c>
      <c r="U284" s="28" t="s">
        <v>4</v>
      </c>
      <c r="V284" s="34">
        <v>0</v>
      </c>
      <c r="W284" s="35">
        <f>LARGE(V285:V286,1)+V284</f>
        <v>0</v>
      </c>
      <c r="X284" s="19"/>
      <c r="Y284" s="9">
        <f>81.27+87.26</f>
        <v>168.53</v>
      </c>
      <c r="Z284" s="419">
        <f>RANK(Y284,$Y$284:$Y$320)</f>
        <v>1</v>
      </c>
      <c r="AA284" s="149" t="s">
        <v>290</v>
      </c>
      <c r="AB284" s="54"/>
    </row>
    <row r="285" spans="1:28" x14ac:dyDescent="0.3">
      <c r="B285" s="137"/>
      <c r="C285" s="441"/>
      <c r="D285" s="45"/>
      <c r="E285" s="441" t="s">
        <v>5</v>
      </c>
      <c r="F285" s="442">
        <v>29.44</v>
      </c>
      <c r="G285" s="358"/>
      <c r="H285" s="405"/>
      <c r="I285" s="441" t="s">
        <v>5</v>
      </c>
      <c r="J285" s="442">
        <v>0</v>
      </c>
      <c r="K285" s="358"/>
      <c r="L285" s="405"/>
      <c r="M285" s="441" t="s">
        <v>5</v>
      </c>
      <c r="N285" s="442">
        <v>44.18</v>
      </c>
      <c r="O285" s="358"/>
      <c r="P285" s="459"/>
      <c r="Q285" s="441" t="s">
        <v>5</v>
      </c>
      <c r="R285" s="442">
        <v>44.42</v>
      </c>
      <c r="S285" s="358"/>
      <c r="T285" s="160"/>
      <c r="U285" s="28" t="s">
        <v>5</v>
      </c>
      <c r="V285" s="34">
        <v>0</v>
      </c>
      <c r="W285" s="35"/>
      <c r="X285" s="19"/>
      <c r="Y285" s="9"/>
      <c r="Z285" s="419"/>
      <c r="AA285" s="149"/>
      <c r="AB285" s="54"/>
    </row>
    <row r="286" spans="1:28" x14ac:dyDescent="0.3">
      <c r="B286" s="137"/>
      <c r="C286" s="441"/>
      <c r="D286" s="45"/>
      <c r="E286" s="441" t="s">
        <v>16</v>
      </c>
      <c r="F286" s="442">
        <v>43.49</v>
      </c>
      <c r="G286" s="358"/>
      <c r="H286" s="405"/>
      <c r="I286" s="441" t="s">
        <v>16</v>
      </c>
      <c r="J286" s="442">
        <v>0</v>
      </c>
      <c r="K286" s="358"/>
      <c r="L286" s="405"/>
      <c r="M286" s="441" t="s">
        <v>16</v>
      </c>
      <c r="N286" s="442">
        <v>46.15</v>
      </c>
      <c r="O286" s="358"/>
      <c r="P286" s="459"/>
      <c r="Q286" s="441" t="s">
        <v>16</v>
      </c>
      <c r="R286" s="442">
        <v>46.95</v>
      </c>
      <c r="S286" s="358"/>
      <c r="T286" s="160"/>
      <c r="U286" s="28" t="s">
        <v>16</v>
      </c>
      <c r="V286" s="34">
        <v>0</v>
      </c>
      <c r="W286" s="35"/>
      <c r="X286" s="19"/>
      <c r="Y286" s="9"/>
      <c r="Z286" s="419"/>
      <c r="AA286" s="149"/>
      <c r="AB286" s="54"/>
    </row>
    <row r="287" spans="1:28" x14ac:dyDescent="0.3">
      <c r="B287" s="295"/>
      <c r="C287" s="469"/>
      <c r="D287" s="470"/>
      <c r="E287" s="469"/>
      <c r="F287" s="471"/>
      <c r="G287" s="476"/>
      <c r="H287" s="473"/>
      <c r="I287" s="469"/>
      <c r="J287" s="471"/>
      <c r="K287" s="476"/>
      <c r="L287" s="473"/>
      <c r="M287" s="469"/>
      <c r="N287" s="471"/>
      <c r="O287" s="476"/>
      <c r="P287" s="481"/>
      <c r="Q287" s="469"/>
      <c r="R287" s="471"/>
      <c r="S287" s="476"/>
      <c r="T287" s="301"/>
      <c r="U287" s="296"/>
      <c r="V287" s="298"/>
      <c r="W287" s="299"/>
      <c r="X287" s="302"/>
      <c r="Y287" s="305"/>
      <c r="Z287" s="419"/>
      <c r="AA287" s="149"/>
      <c r="AB287" s="54"/>
    </row>
    <row r="288" spans="1:28" x14ac:dyDescent="0.3">
      <c r="B288" s="137" t="s">
        <v>106</v>
      </c>
      <c r="C288" s="441" t="s">
        <v>79</v>
      </c>
      <c r="D288" s="45"/>
      <c r="E288" s="441" t="s">
        <v>4</v>
      </c>
      <c r="F288" s="442">
        <v>37.94</v>
      </c>
      <c r="G288" s="358">
        <f>LARGE(F289:F290,1)+F288</f>
        <v>77.449999999999989</v>
      </c>
      <c r="H288" s="405"/>
      <c r="I288" s="441" t="s">
        <v>4</v>
      </c>
      <c r="J288" s="442">
        <v>36.04</v>
      </c>
      <c r="K288" s="358">
        <f>LARGE(J289:J290,1)+J288</f>
        <v>79.33</v>
      </c>
      <c r="L288" s="405"/>
      <c r="M288" s="441" t="s">
        <v>4</v>
      </c>
      <c r="N288" s="442">
        <v>38.119999999999997</v>
      </c>
      <c r="O288" s="358">
        <f>LARGE(N289:N290,1)+N288</f>
        <v>82.56</v>
      </c>
      <c r="P288" s="459" t="e">
        <f>LARGE(O289:O290,1)+O288</f>
        <v>#NUM!</v>
      </c>
      <c r="Q288" s="441" t="s">
        <v>4</v>
      </c>
      <c r="R288" s="442">
        <v>0</v>
      </c>
      <c r="S288" s="358">
        <f>LARGE(R289:R290,1)+R288</f>
        <v>0</v>
      </c>
      <c r="T288" s="160" t="e">
        <f>LARGE(S289:S290,1)+S288</f>
        <v>#NUM!</v>
      </c>
      <c r="U288" s="28" t="s">
        <v>4</v>
      </c>
      <c r="V288" s="34">
        <v>0</v>
      </c>
      <c r="W288" s="35">
        <f>LARGE(V289:V290,1)+V288</f>
        <v>0</v>
      </c>
      <c r="X288" s="19"/>
      <c r="Y288" s="9">
        <f>79.33+82.56</f>
        <v>161.88999999999999</v>
      </c>
      <c r="Z288" s="419">
        <f t="shared" ref="Z288:Z320" si="97">RANK(Y288,$Y$284:$Y$320)</f>
        <v>3</v>
      </c>
      <c r="AA288" s="149" t="s">
        <v>290</v>
      </c>
      <c r="AB288" s="54"/>
    </row>
    <row r="289" spans="2:28" x14ac:dyDescent="0.3">
      <c r="B289" s="137"/>
      <c r="C289" s="441"/>
      <c r="D289" s="45"/>
      <c r="E289" s="441" t="s">
        <v>5</v>
      </c>
      <c r="F289" s="442">
        <v>39.51</v>
      </c>
      <c r="G289" s="358"/>
      <c r="H289" s="405"/>
      <c r="I289" s="441" t="s">
        <v>5</v>
      </c>
      <c r="J289" s="442">
        <v>43.29</v>
      </c>
      <c r="K289" s="358"/>
      <c r="L289" s="405"/>
      <c r="M289" s="441" t="s">
        <v>5</v>
      </c>
      <c r="N289" s="442">
        <v>9.2799999999999994</v>
      </c>
      <c r="O289" s="358"/>
      <c r="P289" s="459"/>
      <c r="Q289" s="441" t="s">
        <v>5</v>
      </c>
      <c r="R289" s="442">
        <v>0</v>
      </c>
      <c r="S289" s="358"/>
      <c r="T289" s="160"/>
      <c r="U289" s="28" t="s">
        <v>5</v>
      </c>
      <c r="V289" s="34">
        <v>0</v>
      </c>
      <c r="W289" s="35"/>
      <c r="X289" s="19"/>
      <c r="Y289" s="9"/>
      <c r="Z289" s="419"/>
      <c r="AA289" s="149"/>
      <c r="AB289" s="54"/>
    </row>
    <row r="290" spans="2:28" x14ac:dyDescent="0.3">
      <c r="B290" s="137"/>
      <c r="C290" s="441"/>
      <c r="D290" s="45"/>
      <c r="E290" s="441" t="s">
        <v>16</v>
      </c>
      <c r="F290" s="442">
        <v>13.17</v>
      </c>
      <c r="G290" s="358"/>
      <c r="H290" s="405"/>
      <c r="I290" s="441" t="s">
        <v>16</v>
      </c>
      <c r="J290" s="442">
        <v>0</v>
      </c>
      <c r="K290" s="358"/>
      <c r="L290" s="405"/>
      <c r="M290" s="441" t="s">
        <v>16</v>
      </c>
      <c r="N290" s="442">
        <v>44.44</v>
      </c>
      <c r="O290" s="358"/>
      <c r="P290" s="459"/>
      <c r="Q290" s="441" t="s">
        <v>16</v>
      </c>
      <c r="R290" s="442">
        <v>0</v>
      </c>
      <c r="S290" s="358"/>
      <c r="T290" s="160"/>
      <c r="U290" s="28" t="s">
        <v>16</v>
      </c>
      <c r="V290" s="34">
        <v>0</v>
      </c>
      <c r="W290" s="35"/>
      <c r="X290" s="19"/>
      <c r="Y290" s="9"/>
      <c r="Z290" s="419"/>
      <c r="AA290" s="149"/>
      <c r="AB290" s="54"/>
    </row>
    <row r="291" spans="2:28" x14ac:dyDescent="0.3">
      <c r="B291" s="295"/>
      <c r="C291" s="469"/>
      <c r="D291" s="470"/>
      <c r="E291" s="469"/>
      <c r="F291" s="471"/>
      <c r="G291" s="476"/>
      <c r="H291" s="473"/>
      <c r="I291" s="470"/>
      <c r="J291" s="474"/>
      <c r="K291" s="475"/>
      <c r="L291" s="473"/>
      <c r="M291" s="470"/>
      <c r="N291" s="474"/>
      <c r="O291" s="475"/>
      <c r="P291" s="473"/>
      <c r="Q291" s="470"/>
      <c r="R291" s="469"/>
      <c r="S291" s="475"/>
      <c r="T291" s="302"/>
      <c r="U291" s="297"/>
      <c r="V291" s="296"/>
      <c r="W291" s="305"/>
      <c r="X291" s="302"/>
      <c r="Y291" s="424"/>
      <c r="Z291" s="419"/>
      <c r="AA291" s="149"/>
      <c r="AB291" s="54"/>
    </row>
    <row r="292" spans="2:28" x14ac:dyDescent="0.3">
      <c r="B292" s="137" t="s">
        <v>185</v>
      </c>
      <c r="C292" s="441" t="s">
        <v>81</v>
      </c>
      <c r="D292" s="45"/>
      <c r="E292" s="441" t="s">
        <v>4</v>
      </c>
      <c r="F292" s="442">
        <v>0</v>
      </c>
      <c r="G292" s="358">
        <f>LARGE(F293:F294,1)+F292</f>
        <v>0</v>
      </c>
      <c r="H292" s="405"/>
      <c r="I292" s="45" t="s">
        <v>4</v>
      </c>
      <c r="J292" s="357">
        <v>36.94</v>
      </c>
      <c r="K292" s="358">
        <f>LARGE(J293:J294,1)+J292</f>
        <v>81.319999999999993</v>
      </c>
      <c r="L292" s="405"/>
      <c r="M292" s="45" t="s">
        <v>4</v>
      </c>
      <c r="N292" s="357">
        <v>0</v>
      </c>
      <c r="O292" s="358">
        <f>LARGE(N293:N294,1)+N292</f>
        <v>0</v>
      </c>
      <c r="P292" s="405"/>
      <c r="Q292" s="45" t="s">
        <v>4</v>
      </c>
      <c r="R292" s="357">
        <v>39.119999999999997</v>
      </c>
      <c r="S292" s="478">
        <f>LARGE(R293:R294,1)+R292</f>
        <v>85.169999999999987</v>
      </c>
      <c r="T292" s="19"/>
      <c r="U292" s="138" t="s">
        <v>4</v>
      </c>
      <c r="V292" s="29">
        <v>0</v>
      </c>
      <c r="W292" s="35">
        <f>LARGE(V293:V294,1)+V292</f>
        <v>0</v>
      </c>
      <c r="X292" s="19"/>
      <c r="Y292" s="9">
        <f>81.32+85.17</f>
        <v>166.49</v>
      </c>
      <c r="Z292" s="419">
        <f t="shared" si="97"/>
        <v>2</v>
      </c>
      <c r="AA292" s="149" t="s">
        <v>290</v>
      </c>
      <c r="AB292" s="54"/>
    </row>
    <row r="293" spans="2:28" x14ac:dyDescent="0.3">
      <c r="B293" s="137"/>
      <c r="C293" s="441"/>
      <c r="D293" s="45"/>
      <c r="E293" s="441" t="s">
        <v>5</v>
      </c>
      <c r="F293" s="442">
        <v>0</v>
      </c>
      <c r="G293" s="358"/>
      <c r="H293" s="405"/>
      <c r="I293" s="45" t="s">
        <v>5</v>
      </c>
      <c r="J293" s="357">
        <v>44.38</v>
      </c>
      <c r="K293" s="359"/>
      <c r="L293" s="405"/>
      <c r="M293" s="45" t="s">
        <v>5</v>
      </c>
      <c r="N293" s="357">
        <v>0</v>
      </c>
      <c r="O293" s="358"/>
      <c r="P293" s="405"/>
      <c r="Q293" s="45" t="s">
        <v>5</v>
      </c>
      <c r="R293" s="357">
        <v>46.05</v>
      </c>
      <c r="S293" s="359"/>
      <c r="T293" s="19"/>
      <c r="U293" s="138" t="s">
        <v>5</v>
      </c>
      <c r="V293" s="29">
        <v>0</v>
      </c>
      <c r="W293" s="9"/>
      <c r="X293" s="19"/>
      <c r="Y293" s="9"/>
      <c r="Z293" s="419"/>
      <c r="AA293" s="149"/>
      <c r="AB293" s="54"/>
    </row>
    <row r="294" spans="2:28" x14ac:dyDescent="0.3">
      <c r="B294" s="137"/>
      <c r="C294" s="441"/>
      <c r="D294" s="45"/>
      <c r="E294" s="441" t="s">
        <v>16</v>
      </c>
      <c r="F294" s="442">
        <v>0</v>
      </c>
      <c r="G294" s="358"/>
      <c r="H294" s="405"/>
      <c r="I294" s="45" t="s">
        <v>16</v>
      </c>
      <c r="J294" s="357">
        <v>44</v>
      </c>
      <c r="K294" s="359"/>
      <c r="L294" s="405"/>
      <c r="M294" s="45" t="s">
        <v>16</v>
      </c>
      <c r="N294" s="357">
        <v>0</v>
      </c>
      <c r="O294" s="358"/>
      <c r="P294" s="405"/>
      <c r="Q294" s="45" t="s">
        <v>16</v>
      </c>
      <c r="R294" s="357">
        <v>44.55</v>
      </c>
      <c r="S294" s="359"/>
      <c r="T294" s="19"/>
      <c r="U294" s="138" t="s">
        <v>16</v>
      </c>
      <c r="V294" s="29">
        <v>0</v>
      </c>
      <c r="W294" s="9"/>
      <c r="X294" s="19"/>
      <c r="Y294" s="9"/>
      <c r="Z294" s="419"/>
      <c r="AA294" s="149"/>
      <c r="AB294" s="54"/>
    </row>
    <row r="295" spans="2:28" x14ac:dyDescent="0.3">
      <c r="B295" s="137"/>
      <c r="C295" s="441"/>
      <c r="D295" s="45"/>
      <c r="E295" s="441"/>
      <c r="F295" s="442"/>
      <c r="G295" s="358"/>
      <c r="H295" s="405"/>
      <c r="I295" s="45"/>
      <c r="J295" s="357"/>
      <c r="K295" s="359"/>
      <c r="L295" s="405"/>
      <c r="M295" s="45"/>
      <c r="N295" s="357"/>
      <c r="O295" s="358"/>
      <c r="P295" s="405"/>
      <c r="Q295" s="45"/>
      <c r="R295" s="441"/>
      <c r="S295" s="359"/>
      <c r="T295" s="19"/>
      <c r="U295" s="138"/>
      <c r="V295" s="28"/>
      <c r="W295" s="9"/>
      <c r="X295" s="19"/>
      <c r="Y295" s="9"/>
      <c r="Z295" s="419"/>
      <c r="AA295" s="149"/>
      <c r="AB295" s="54"/>
    </row>
    <row r="296" spans="2:28" hidden="1" x14ac:dyDescent="0.3">
      <c r="B296" s="137"/>
      <c r="C296" s="441"/>
      <c r="D296" s="45"/>
      <c r="E296" s="441" t="s">
        <v>4</v>
      </c>
      <c r="F296" s="442">
        <v>0</v>
      </c>
      <c r="G296" s="358">
        <f>LARGE(F297:F298,1)+F296</f>
        <v>0</v>
      </c>
      <c r="H296" s="405"/>
      <c r="I296" s="45" t="s">
        <v>4</v>
      </c>
      <c r="J296" s="357">
        <v>0</v>
      </c>
      <c r="K296" s="359"/>
      <c r="L296" s="405"/>
      <c r="M296" s="45" t="s">
        <v>4</v>
      </c>
      <c r="N296" s="357">
        <v>0</v>
      </c>
      <c r="O296" s="358">
        <f t="shared" ref="O296:O312" si="98">LARGE(N297:N298,1)+N296</f>
        <v>0</v>
      </c>
      <c r="P296" s="405"/>
      <c r="Q296" s="45" t="s">
        <v>4</v>
      </c>
      <c r="R296" s="357">
        <v>0</v>
      </c>
      <c r="S296" s="358">
        <f>LARGE(R296:R297,1)+R298</f>
        <v>0</v>
      </c>
      <c r="T296" s="19"/>
      <c r="U296" s="138" t="s">
        <v>4</v>
      </c>
      <c r="V296" s="29">
        <v>0</v>
      </c>
      <c r="W296" s="35">
        <f>LARGE(V296:V297,1)+V298</f>
        <v>0</v>
      </c>
      <c r="X296" s="19"/>
      <c r="Y296" s="9">
        <f>SUM(LARGE(G296:W296,{1,2,3,4}))</f>
        <v>0</v>
      </c>
      <c r="Z296" s="419">
        <f t="shared" si="97"/>
        <v>5</v>
      </c>
      <c r="AA296" s="149"/>
      <c r="AB296" s="54"/>
    </row>
    <row r="297" spans="2:28" hidden="1" x14ac:dyDescent="0.3">
      <c r="B297" s="137"/>
      <c r="C297" s="441"/>
      <c r="D297" s="45"/>
      <c r="E297" s="441" t="s">
        <v>5</v>
      </c>
      <c r="F297" s="442">
        <v>0</v>
      </c>
      <c r="G297" s="358"/>
      <c r="H297" s="405"/>
      <c r="I297" s="45" t="s">
        <v>5</v>
      </c>
      <c r="J297" s="357">
        <v>0</v>
      </c>
      <c r="K297" s="359"/>
      <c r="L297" s="405"/>
      <c r="M297" s="45" t="s">
        <v>5</v>
      </c>
      <c r="N297" s="357">
        <v>0</v>
      </c>
      <c r="O297" s="358">
        <f t="shared" si="98"/>
        <v>0</v>
      </c>
      <c r="P297" s="405"/>
      <c r="Q297" s="45" t="s">
        <v>5</v>
      </c>
      <c r="R297" s="357">
        <v>0</v>
      </c>
      <c r="S297" s="359"/>
      <c r="T297" s="19"/>
      <c r="U297" s="138" t="s">
        <v>5</v>
      </c>
      <c r="V297" s="29">
        <v>0</v>
      </c>
      <c r="W297" s="9"/>
      <c r="X297" s="19"/>
      <c r="Y297" s="9"/>
      <c r="Z297" s="419">
        <f t="shared" si="97"/>
        <v>5</v>
      </c>
      <c r="AA297" s="149"/>
      <c r="AB297" s="54"/>
    </row>
    <row r="298" spans="2:28" hidden="1" x14ac:dyDescent="0.3">
      <c r="B298" s="137"/>
      <c r="C298" s="441"/>
      <c r="D298" s="45"/>
      <c r="E298" s="441" t="s">
        <v>16</v>
      </c>
      <c r="F298" s="442">
        <v>0</v>
      </c>
      <c r="G298" s="358"/>
      <c r="H298" s="405"/>
      <c r="I298" s="45" t="s">
        <v>16</v>
      </c>
      <c r="J298" s="357">
        <v>0</v>
      </c>
      <c r="K298" s="359"/>
      <c r="L298" s="405"/>
      <c r="M298" s="45" t="s">
        <v>16</v>
      </c>
      <c r="N298" s="357">
        <v>0</v>
      </c>
      <c r="O298" s="358">
        <f t="shared" si="98"/>
        <v>0</v>
      </c>
      <c r="P298" s="405"/>
      <c r="Q298" s="45" t="s">
        <v>16</v>
      </c>
      <c r="R298" s="357">
        <v>0</v>
      </c>
      <c r="S298" s="359"/>
      <c r="T298" s="19"/>
      <c r="U298" s="138" t="s">
        <v>16</v>
      </c>
      <c r="V298" s="29">
        <v>0</v>
      </c>
      <c r="W298" s="9"/>
      <c r="X298" s="19"/>
      <c r="Y298" s="9"/>
      <c r="Z298" s="419">
        <f t="shared" si="97"/>
        <v>5</v>
      </c>
      <c r="AA298" s="149"/>
      <c r="AB298" s="54"/>
    </row>
    <row r="299" spans="2:28" hidden="1" x14ac:dyDescent="0.3">
      <c r="B299" s="137"/>
      <c r="C299" s="441"/>
      <c r="D299" s="45"/>
      <c r="E299" s="441"/>
      <c r="F299" s="442"/>
      <c r="G299" s="358"/>
      <c r="H299" s="405"/>
      <c r="I299" s="45"/>
      <c r="J299" s="357"/>
      <c r="K299" s="359"/>
      <c r="L299" s="405"/>
      <c r="M299" s="45"/>
      <c r="N299" s="357"/>
      <c r="O299" s="358">
        <f t="shared" si="98"/>
        <v>0</v>
      </c>
      <c r="P299" s="405"/>
      <c r="Q299" s="45"/>
      <c r="R299" s="441"/>
      <c r="S299" s="359"/>
      <c r="T299" s="19"/>
      <c r="U299" s="138"/>
      <c r="V299" s="28"/>
      <c r="W299" s="9"/>
      <c r="X299" s="19"/>
      <c r="Y299" s="9"/>
      <c r="Z299" s="419">
        <f t="shared" si="97"/>
        <v>5</v>
      </c>
      <c r="AA299" s="149"/>
      <c r="AB299" s="54"/>
    </row>
    <row r="300" spans="2:28" ht="15" hidden="1" thickBot="1" x14ac:dyDescent="0.35">
      <c r="B300" s="137"/>
      <c r="C300" s="441"/>
      <c r="D300" s="45"/>
      <c r="E300" s="441" t="s">
        <v>4</v>
      </c>
      <c r="F300" s="442">
        <v>0</v>
      </c>
      <c r="G300" s="358">
        <f t="shared" ref="G300" si="99">LARGE(F300:F301,1)+F302</f>
        <v>0</v>
      </c>
      <c r="H300" s="405"/>
      <c r="I300" s="45" t="s">
        <v>4</v>
      </c>
      <c r="J300" s="357">
        <v>0</v>
      </c>
      <c r="K300" s="359"/>
      <c r="L300" s="405"/>
      <c r="M300" s="45" t="s">
        <v>4</v>
      </c>
      <c r="N300" s="357">
        <v>0</v>
      </c>
      <c r="O300" s="358">
        <f t="shared" si="98"/>
        <v>0</v>
      </c>
      <c r="P300" s="484"/>
      <c r="Q300" s="45" t="s">
        <v>4</v>
      </c>
      <c r="R300" s="357">
        <v>0</v>
      </c>
      <c r="S300" s="358">
        <f>LARGE(R300:R301,1)+R302</f>
        <v>0</v>
      </c>
      <c r="T300" s="19"/>
      <c r="U300" s="138" t="s">
        <v>4</v>
      </c>
      <c r="V300" s="29">
        <v>0</v>
      </c>
      <c r="W300" s="35">
        <f>LARGE(V300:V301,1)+V302</f>
        <v>0</v>
      </c>
      <c r="X300" s="19"/>
      <c r="Y300" s="9">
        <f>SUM(LARGE(G300:W300,{1,2,3,4}))</f>
        <v>0</v>
      </c>
      <c r="Z300" s="419">
        <f t="shared" si="97"/>
        <v>5</v>
      </c>
      <c r="AA300" s="149"/>
      <c r="AB300" s="54"/>
    </row>
    <row r="301" spans="2:28" hidden="1" x14ac:dyDescent="0.3">
      <c r="B301" s="137"/>
      <c r="C301" s="441"/>
      <c r="D301" s="45"/>
      <c r="E301" s="441" t="s">
        <v>5</v>
      </c>
      <c r="F301" s="357">
        <v>0</v>
      </c>
      <c r="G301" s="359"/>
      <c r="H301" s="405"/>
      <c r="I301" s="45" t="s">
        <v>5</v>
      </c>
      <c r="J301" s="357">
        <v>0</v>
      </c>
      <c r="K301" s="359"/>
      <c r="L301" s="405"/>
      <c r="M301" s="45" t="s">
        <v>5</v>
      </c>
      <c r="N301" s="357">
        <v>0</v>
      </c>
      <c r="O301" s="358">
        <f t="shared" si="98"/>
        <v>0</v>
      </c>
      <c r="P301" s="485"/>
      <c r="Q301" s="45" t="s">
        <v>5</v>
      </c>
      <c r="R301" s="357">
        <v>0</v>
      </c>
      <c r="S301" s="359"/>
      <c r="T301" s="19"/>
      <c r="U301" s="138" t="s">
        <v>5</v>
      </c>
      <c r="V301" s="29">
        <v>0</v>
      </c>
      <c r="W301" s="9"/>
      <c r="X301" s="19"/>
      <c r="Y301" s="9"/>
      <c r="Z301" s="419">
        <f t="shared" si="97"/>
        <v>5</v>
      </c>
      <c r="AA301" s="149"/>
      <c r="AB301" s="54"/>
    </row>
    <row r="302" spans="2:28" hidden="1" x14ac:dyDescent="0.3">
      <c r="B302" s="137"/>
      <c r="C302" s="441"/>
      <c r="D302" s="45"/>
      <c r="E302" s="441" t="s">
        <v>34</v>
      </c>
      <c r="F302" s="357">
        <v>0</v>
      </c>
      <c r="G302" s="359"/>
      <c r="H302" s="405"/>
      <c r="I302" s="45" t="s">
        <v>16</v>
      </c>
      <c r="J302" s="357">
        <v>0</v>
      </c>
      <c r="K302" s="359"/>
      <c r="L302" s="405"/>
      <c r="M302" s="45" t="s">
        <v>16</v>
      </c>
      <c r="N302" s="357">
        <v>0</v>
      </c>
      <c r="O302" s="358">
        <f t="shared" si="98"/>
        <v>0</v>
      </c>
      <c r="P302" s="405"/>
      <c r="Q302" s="45" t="s">
        <v>16</v>
      </c>
      <c r="R302" s="357">
        <v>0</v>
      </c>
      <c r="S302" s="359"/>
      <c r="T302" s="19"/>
      <c r="U302" s="138" t="s">
        <v>16</v>
      </c>
      <c r="V302" s="29">
        <v>0</v>
      </c>
      <c r="W302" s="9"/>
      <c r="X302" s="19"/>
      <c r="Y302" s="9"/>
      <c r="Z302" s="419">
        <f t="shared" si="97"/>
        <v>5</v>
      </c>
      <c r="AA302" s="149"/>
      <c r="AB302" s="54"/>
    </row>
    <row r="303" spans="2:28" hidden="1" x14ac:dyDescent="0.3">
      <c r="B303" s="137"/>
      <c r="C303" s="441"/>
      <c r="D303" s="45"/>
      <c r="E303" s="441"/>
      <c r="F303" s="357"/>
      <c r="G303" s="359"/>
      <c r="H303" s="405"/>
      <c r="I303" s="45"/>
      <c r="J303" s="357"/>
      <c r="K303" s="359"/>
      <c r="L303" s="405"/>
      <c r="M303" s="45"/>
      <c r="N303" s="357"/>
      <c r="O303" s="358">
        <f t="shared" si="98"/>
        <v>0</v>
      </c>
      <c r="P303" s="405"/>
      <c r="Q303" s="45"/>
      <c r="R303" s="441"/>
      <c r="S303" s="359"/>
      <c r="T303" s="19"/>
      <c r="U303" s="138"/>
      <c r="V303" s="28"/>
      <c r="W303" s="9"/>
      <c r="X303" s="19"/>
      <c r="Y303" s="9"/>
      <c r="Z303" s="419">
        <f t="shared" si="97"/>
        <v>5</v>
      </c>
      <c r="AA303" s="149"/>
      <c r="AB303" s="54"/>
    </row>
    <row r="304" spans="2:28" hidden="1" x14ac:dyDescent="0.3">
      <c r="B304" s="137"/>
      <c r="C304" s="441"/>
      <c r="D304" s="45"/>
      <c r="E304" s="441" t="s">
        <v>4</v>
      </c>
      <c r="F304" s="357">
        <v>0</v>
      </c>
      <c r="G304" s="358">
        <f t="shared" ref="G304" si="100">LARGE(F304:F305,1)+F306</f>
        <v>0</v>
      </c>
      <c r="H304" s="405"/>
      <c r="I304" s="45" t="s">
        <v>4</v>
      </c>
      <c r="J304" s="357">
        <v>0</v>
      </c>
      <c r="K304" s="359"/>
      <c r="L304" s="405"/>
      <c r="M304" s="45" t="s">
        <v>4</v>
      </c>
      <c r="N304" s="357">
        <v>0</v>
      </c>
      <c r="O304" s="358">
        <f t="shared" si="98"/>
        <v>0</v>
      </c>
      <c r="P304" s="405"/>
      <c r="Q304" s="45" t="s">
        <v>4</v>
      </c>
      <c r="R304" s="357">
        <v>0</v>
      </c>
      <c r="S304" s="358">
        <f>LARGE(R304:R305,1)+R306</f>
        <v>0</v>
      </c>
      <c r="T304" s="19"/>
      <c r="U304" s="138" t="s">
        <v>4</v>
      </c>
      <c r="V304" s="29">
        <v>0</v>
      </c>
      <c r="W304" s="35">
        <f>LARGE(V304:V305,1)+V306</f>
        <v>0</v>
      </c>
      <c r="X304" s="19"/>
      <c r="Y304" s="9">
        <f>SUM(LARGE(G304:W304,{1,2,3,4}))</f>
        <v>0</v>
      </c>
      <c r="Z304" s="419">
        <f t="shared" si="97"/>
        <v>5</v>
      </c>
      <c r="AA304" s="149"/>
      <c r="AB304" s="54"/>
    </row>
    <row r="305" spans="2:28" hidden="1" x14ac:dyDescent="0.3">
      <c r="B305" s="137"/>
      <c r="C305" s="441"/>
      <c r="D305" s="45"/>
      <c r="E305" s="441" t="s">
        <v>5</v>
      </c>
      <c r="F305" s="357">
        <v>0</v>
      </c>
      <c r="G305" s="359"/>
      <c r="H305" s="405"/>
      <c r="I305" s="45" t="s">
        <v>5</v>
      </c>
      <c r="J305" s="357">
        <v>0</v>
      </c>
      <c r="K305" s="359"/>
      <c r="L305" s="405"/>
      <c r="M305" s="45" t="s">
        <v>5</v>
      </c>
      <c r="N305" s="357">
        <v>0</v>
      </c>
      <c r="O305" s="358">
        <f t="shared" si="98"/>
        <v>0</v>
      </c>
      <c r="P305" s="405"/>
      <c r="Q305" s="45" t="s">
        <v>5</v>
      </c>
      <c r="R305" s="357">
        <v>0</v>
      </c>
      <c r="S305" s="359"/>
      <c r="T305" s="19"/>
      <c r="U305" s="138" t="s">
        <v>5</v>
      </c>
      <c r="V305" s="29">
        <v>0</v>
      </c>
      <c r="W305" s="9"/>
      <c r="X305" s="19"/>
      <c r="Y305" s="9"/>
      <c r="Z305" s="419">
        <f t="shared" si="97"/>
        <v>5</v>
      </c>
      <c r="AA305" s="149"/>
      <c r="AB305" s="54"/>
    </row>
    <row r="306" spans="2:28" hidden="1" x14ac:dyDescent="0.3">
      <c r="B306" s="137"/>
      <c r="C306" s="441"/>
      <c r="D306" s="45"/>
      <c r="E306" s="441" t="s">
        <v>34</v>
      </c>
      <c r="F306" s="357">
        <v>0</v>
      </c>
      <c r="G306" s="359"/>
      <c r="H306" s="405"/>
      <c r="I306" s="45" t="s">
        <v>16</v>
      </c>
      <c r="J306" s="357">
        <v>0</v>
      </c>
      <c r="K306" s="359"/>
      <c r="L306" s="405"/>
      <c r="M306" s="45" t="s">
        <v>16</v>
      </c>
      <c r="N306" s="357">
        <v>0</v>
      </c>
      <c r="O306" s="358">
        <f t="shared" si="98"/>
        <v>0</v>
      </c>
      <c r="P306" s="405"/>
      <c r="Q306" s="45" t="s">
        <v>16</v>
      </c>
      <c r="R306" s="357">
        <v>0</v>
      </c>
      <c r="S306" s="359"/>
      <c r="T306" s="19"/>
      <c r="U306" s="138" t="s">
        <v>16</v>
      </c>
      <c r="V306" s="29">
        <v>0</v>
      </c>
      <c r="W306" s="9"/>
      <c r="X306" s="19"/>
      <c r="Y306" s="9"/>
      <c r="Z306" s="419">
        <f t="shared" si="97"/>
        <v>5</v>
      </c>
      <c r="AA306" s="149"/>
      <c r="AB306" s="54"/>
    </row>
    <row r="307" spans="2:28" hidden="1" x14ac:dyDescent="0.3">
      <c r="B307" s="137"/>
      <c r="C307" s="441"/>
      <c r="D307" s="45"/>
      <c r="E307" s="45"/>
      <c r="F307" s="357"/>
      <c r="G307" s="359"/>
      <c r="H307" s="405"/>
      <c r="I307" s="45"/>
      <c r="J307" s="357"/>
      <c r="K307" s="359"/>
      <c r="L307" s="405"/>
      <c r="M307" s="45"/>
      <c r="N307" s="357"/>
      <c r="O307" s="358">
        <f t="shared" si="98"/>
        <v>0</v>
      </c>
      <c r="P307" s="405"/>
      <c r="Q307" s="45"/>
      <c r="R307" s="357"/>
      <c r="S307" s="359"/>
      <c r="T307" s="19"/>
      <c r="U307" s="138"/>
      <c r="V307" s="29"/>
      <c r="W307" s="9"/>
      <c r="X307" s="19"/>
      <c r="Y307" s="9"/>
      <c r="Z307" s="419">
        <f t="shared" si="97"/>
        <v>5</v>
      </c>
      <c r="AA307" s="149"/>
      <c r="AB307" s="54"/>
    </row>
    <row r="308" spans="2:28" hidden="1" x14ac:dyDescent="0.3">
      <c r="B308" s="137"/>
      <c r="C308" s="441"/>
      <c r="D308" s="45"/>
      <c r="E308" s="441" t="s">
        <v>4</v>
      </c>
      <c r="F308" s="357">
        <v>0</v>
      </c>
      <c r="G308" s="358">
        <f t="shared" ref="G308" si="101">LARGE(F308:F309,1)+F310</f>
        <v>0</v>
      </c>
      <c r="H308" s="405"/>
      <c r="I308" s="441" t="s">
        <v>4</v>
      </c>
      <c r="J308" s="357">
        <v>0</v>
      </c>
      <c r="K308" s="358">
        <f t="shared" ref="K308" si="102">LARGE(J308:J309,1)+J310</f>
        <v>0</v>
      </c>
      <c r="L308" s="405"/>
      <c r="M308" s="441" t="s">
        <v>4</v>
      </c>
      <c r="N308" s="357">
        <v>0</v>
      </c>
      <c r="O308" s="358">
        <f t="shared" si="98"/>
        <v>0</v>
      </c>
      <c r="P308" s="405"/>
      <c r="Q308" s="441" t="s">
        <v>4</v>
      </c>
      <c r="R308" s="357">
        <v>0</v>
      </c>
      <c r="S308" s="358">
        <f t="shared" ref="S308" si="103">LARGE(R308:R309,1)+R310</f>
        <v>0</v>
      </c>
      <c r="T308" s="19"/>
      <c r="U308" s="28" t="s">
        <v>4</v>
      </c>
      <c r="V308" s="29">
        <v>0</v>
      </c>
      <c r="W308" s="35">
        <f t="shared" ref="W308" si="104">LARGE(V308:V309,1)+V310</f>
        <v>0</v>
      </c>
      <c r="X308" s="19"/>
      <c r="Y308" s="9">
        <f>SUM(LARGE(G308:W308,{1,2,3,4}))</f>
        <v>0</v>
      </c>
      <c r="Z308" s="419">
        <f t="shared" si="97"/>
        <v>5</v>
      </c>
      <c r="AA308" s="149"/>
      <c r="AB308" s="54"/>
    </row>
    <row r="309" spans="2:28" hidden="1" x14ac:dyDescent="0.3">
      <c r="B309" s="137"/>
      <c r="C309" s="441"/>
      <c r="D309" s="45"/>
      <c r="E309" s="441" t="s">
        <v>5</v>
      </c>
      <c r="F309" s="357">
        <v>0</v>
      </c>
      <c r="G309" s="359"/>
      <c r="H309" s="405"/>
      <c r="I309" s="441" t="s">
        <v>5</v>
      </c>
      <c r="J309" s="357">
        <v>0</v>
      </c>
      <c r="K309" s="359"/>
      <c r="L309" s="405"/>
      <c r="M309" s="441" t="s">
        <v>5</v>
      </c>
      <c r="N309" s="357">
        <v>0</v>
      </c>
      <c r="O309" s="358">
        <f t="shared" si="98"/>
        <v>0</v>
      </c>
      <c r="P309" s="405"/>
      <c r="Q309" s="441" t="s">
        <v>5</v>
      </c>
      <c r="R309" s="357">
        <v>0</v>
      </c>
      <c r="S309" s="359"/>
      <c r="T309" s="19"/>
      <c r="U309" s="28" t="s">
        <v>5</v>
      </c>
      <c r="V309" s="29">
        <v>0</v>
      </c>
      <c r="W309" s="9"/>
      <c r="X309" s="19"/>
      <c r="Y309" s="9"/>
      <c r="Z309" s="419">
        <f t="shared" si="97"/>
        <v>5</v>
      </c>
      <c r="AA309" s="149"/>
      <c r="AB309" s="54"/>
    </row>
    <row r="310" spans="2:28" hidden="1" x14ac:dyDescent="0.3">
      <c r="B310" s="137"/>
      <c r="C310" s="441"/>
      <c r="D310" s="45"/>
      <c r="E310" s="441" t="s">
        <v>34</v>
      </c>
      <c r="F310" s="357">
        <v>0</v>
      </c>
      <c r="G310" s="359"/>
      <c r="H310" s="405"/>
      <c r="I310" s="441" t="s">
        <v>34</v>
      </c>
      <c r="J310" s="357">
        <v>0</v>
      </c>
      <c r="K310" s="359"/>
      <c r="L310" s="405"/>
      <c r="M310" s="441" t="s">
        <v>34</v>
      </c>
      <c r="N310" s="357">
        <v>0</v>
      </c>
      <c r="O310" s="358">
        <f t="shared" si="98"/>
        <v>14.84</v>
      </c>
      <c r="P310" s="405"/>
      <c r="Q310" s="441" t="s">
        <v>34</v>
      </c>
      <c r="R310" s="357">
        <v>0</v>
      </c>
      <c r="S310" s="359"/>
      <c r="T310" s="19"/>
      <c r="U310" s="28" t="s">
        <v>34</v>
      </c>
      <c r="V310" s="29">
        <v>0</v>
      </c>
      <c r="W310" s="9"/>
      <c r="X310" s="19"/>
      <c r="Y310" s="9"/>
      <c r="Z310" s="419">
        <f t="shared" si="97"/>
        <v>5</v>
      </c>
      <c r="AA310" s="149"/>
      <c r="AB310" s="54"/>
    </row>
    <row r="311" spans="2:28" hidden="1" x14ac:dyDescent="0.3">
      <c r="B311" s="137"/>
      <c r="C311" s="441"/>
      <c r="D311" s="45"/>
      <c r="E311" s="45"/>
      <c r="F311" s="357"/>
      <c r="G311" s="359"/>
      <c r="H311" s="405"/>
      <c r="I311" s="45"/>
      <c r="J311" s="357"/>
      <c r="K311" s="359"/>
      <c r="L311" s="405"/>
      <c r="M311" s="45"/>
      <c r="N311" s="357"/>
      <c r="O311" s="358">
        <f t="shared" si="98"/>
        <v>14.84</v>
      </c>
      <c r="P311" s="405"/>
      <c r="Q311" s="45"/>
      <c r="R311" s="357"/>
      <c r="S311" s="359"/>
      <c r="T311" s="19"/>
      <c r="U311" s="138"/>
      <c r="V311" s="29"/>
      <c r="W311" s="9"/>
      <c r="X311" s="19"/>
      <c r="Y311" s="9"/>
      <c r="Z311" s="419">
        <f t="shared" si="97"/>
        <v>5</v>
      </c>
      <c r="AA311" s="149"/>
      <c r="AB311" s="54"/>
    </row>
    <row r="312" spans="2:28" x14ac:dyDescent="0.3">
      <c r="B312" s="360" t="s">
        <v>213</v>
      </c>
      <c r="C312" s="441" t="s">
        <v>15</v>
      </c>
      <c r="D312" s="45"/>
      <c r="E312" s="441" t="s">
        <v>4</v>
      </c>
      <c r="F312" s="357">
        <v>0</v>
      </c>
      <c r="G312" s="358">
        <f t="shared" ref="G312" si="105">LARGE(F312:F313,1)+F314</f>
        <v>0</v>
      </c>
      <c r="H312" s="405"/>
      <c r="I312" s="441" t="s">
        <v>4</v>
      </c>
      <c r="J312" s="357">
        <v>0</v>
      </c>
      <c r="K312" s="358">
        <f>LARGE(J313:J314,1)+J312</f>
        <v>0</v>
      </c>
      <c r="L312" s="405"/>
      <c r="M312" s="441" t="s">
        <v>4</v>
      </c>
      <c r="N312" s="357">
        <v>14.84</v>
      </c>
      <c r="O312" s="358">
        <f t="shared" si="98"/>
        <v>24.21</v>
      </c>
      <c r="P312" s="405"/>
      <c r="Q312" s="441" t="s">
        <v>4</v>
      </c>
      <c r="R312" s="357">
        <v>0</v>
      </c>
      <c r="S312" s="358">
        <f t="shared" ref="S312" si="106">LARGE(R312:R313,1)+R314</f>
        <v>0</v>
      </c>
      <c r="T312" s="19"/>
      <c r="U312" s="28" t="s">
        <v>4</v>
      </c>
      <c r="V312" s="29">
        <v>0</v>
      </c>
      <c r="W312" s="35">
        <f t="shared" ref="W312" si="107">LARGE(V312:V313,1)+V314</f>
        <v>0</v>
      </c>
      <c r="X312" s="19"/>
      <c r="Y312" s="9">
        <v>24.21</v>
      </c>
      <c r="Z312" s="419">
        <f t="shared" si="97"/>
        <v>4</v>
      </c>
      <c r="AA312" s="149" t="s">
        <v>290</v>
      </c>
      <c r="AB312" s="54"/>
    </row>
    <row r="313" spans="2:28" x14ac:dyDescent="0.3">
      <c r="B313" s="137"/>
      <c r="C313" s="441"/>
      <c r="D313" s="45"/>
      <c r="E313" s="441" t="s">
        <v>5</v>
      </c>
      <c r="F313" s="357">
        <v>0</v>
      </c>
      <c r="G313" s="359"/>
      <c r="H313" s="405"/>
      <c r="I313" s="441" t="s">
        <v>5</v>
      </c>
      <c r="J313" s="357">
        <v>0</v>
      </c>
      <c r="K313" s="359"/>
      <c r="L313" s="405"/>
      <c r="M313" s="441" t="s">
        <v>5</v>
      </c>
      <c r="N313" s="357">
        <v>9.3699999999999992</v>
      </c>
      <c r="O313" s="358"/>
      <c r="P313" s="405"/>
      <c r="Q313" s="441" t="s">
        <v>5</v>
      </c>
      <c r="R313" s="357">
        <v>0</v>
      </c>
      <c r="S313" s="359"/>
      <c r="T313" s="19"/>
      <c r="U313" s="28" t="s">
        <v>5</v>
      </c>
      <c r="V313" s="29">
        <v>0</v>
      </c>
      <c r="W313" s="9"/>
      <c r="X313" s="19"/>
      <c r="Y313" s="9"/>
      <c r="Z313" s="419"/>
      <c r="AA313" s="149"/>
      <c r="AB313" s="54"/>
    </row>
    <row r="314" spans="2:28" x14ac:dyDescent="0.3">
      <c r="B314" s="137"/>
      <c r="C314" s="441"/>
      <c r="D314" s="45"/>
      <c r="E314" s="441" t="s">
        <v>34</v>
      </c>
      <c r="F314" s="357">
        <v>0</v>
      </c>
      <c r="G314" s="359"/>
      <c r="H314" s="405"/>
      <c r="I314" s="441" t="s">
        <v>34</v>
      </c>
      <c r="J314" s="357">
        <v>0</v>
      </c>
      <c r="K314" s="359"/>
      <c r="L314" s="405"/>
      <c r="M314" s="441" t="s">
        <v>34</v>
      </c>
      <c r="N314" s="357">
        <v>0</v>
      </c>
      <c r="O314" s="358"/>
      <c r="P314" s="405"/>
      <c r="Q314" s="441" t="s">
        <v>34</v>
      </c>
      <c r="R314" s="357">
        <v>0</v>
      </c>
      <c r="S314" s="359"/>
      <c r="T314" s="19"/>
      <c r="U314" s="28" t="s">
        <v>34</v>
      </c>
      <c r="V314" s="29">
        <v>0</v>
      </c>
      <c r="W314" s="9"/>
      <c r="X314" s="19"/>
      <c r="Y314" s="9"/>
      <c r="Z314" s="419"/>
      <c r="AA314" s="149"/>
      <c r="AB314" s="54"/>
    </row>
    <row r="315" spans="2:28" x14ac:dyDescent="0.3">
      <c r="B315" s="137"/>
      <c r="C315" s="441"/>
      <c r="D315" s="45"/>
      <c r="E315" s="45"/>
      <c r="F315" s="357"/>
      <c r="G315" s="359"/>
      <c r="H315" s="405"/>
      <c r="I315" s="45"/>
      <c r="J315" s="357"/>
      <c r="K315" s="359"/>
      <c r="L315" s="405"/>
      <c r="M315" s="45"/>
      <c r="N315" s="357"/>
      <c r="O315" s="359"/>
      <c r="P315" s="405"/>
      <c r="Q315" s="45"/>
      <c r="R315" s="357"/>
      <c r="S315" s="359"/>
      <c r="T315" s="19"/>
      <c r="U315" s="138"/>
      <c r="V315" s="29"/>
      <c r="W315" s="9"/>
      <c r="X315" s="19"/>
      <c r="Y315" s="9"/>
      <c r="Z315" s="419"/>
      <c r="AA315" s="149"/>
      <c r="AB315" s="54"/>
    </row>
    <row r="316" spans="2:28" x14ac:dyDescent="0.3">
      <c r="B316" s="137" t="s">
        <v>244</v>
      </c>
      <c r="C316" s="441" t="s">
        <v>67</v>
      </c>
      <c r="D316" s="45"/>
      <c r="E316" s="441" t="s">
        <v>4</v>
      </c>
      <c r="F316" s="357">
        <v>0</v>
      </c>
      <c r="G316" s="358">
        <f t="shared" ref="G316" si="108">LARGE(F316:F317,1)+F318</f>
        <v>0</v>
      </c>
      <c r="H316" s="405"/>
      <c r="I316" s="441" t="s">
        <v>4</v>
      </c>
      <c r="J316" s="357">
        <v>0</v>
      </c>
      <c r="K316" s="358">
        <f t="shared" ref="K316" si="109">LARGE(J316:J317,1)+J318</f>
        <v>0</v>
      </c>
      <c r="L316" s="405"/>
      <c r="M316" s="441" t="s">
        <v>4</v>
      </c>
      <c r="N316" s="357">
        <v>0</v>
      </c>
      <c r="O316" s="358">
        <f t="shared" ref="O316" si="110">LARGE(N316:N317,1)+N318</f>
        <v>0</v>
      </c>
      <c r="P316" s="405"/>
      <c r="Q316" s="441" t="s">
        <v>4</v>
      </c>
      <c r="R316" s="357">
        <v>0</v>
      </c>
      <c r="S316" s="358">
        <f t="shared" ref="S316" si="111">LARGE(R316:R317,1)+R318</f>
        <v>0</v>
      </c>
      <c r="T316" s="19"/>
      <c r="U316" s="28" t="s">
        <v>4</v>
      </c>
      <c r="V316" s="29">
        <v>0</v>
      </c>
      <c r="W316" s="35">
        <f t="shared" ref="W316" si="112">LARGE(V316:V317,1)+V318</f>
        <v>0</v>
      </c>
      <c r="X316" s="19"/>
      <c r="Y316" s="9">
        <f>SUM(LARGE(G316:W316,{1,2,3,4}))</f>
        <v>0</v>
      </c>
      <c r="Z316" s="419">
        <f t="shared" si="97"/>
        <v>5</v>
      </c>
      <c r="AA316" s="149" t="s">
        <v>290</v>
      </c>
      <c r="AB316" s="54"/>
    </row>
    <row r="317" spans="2:28" x14ac:dyDescent="0.3">
      <c r="B317" s="137" t="s">
        <v>242</v>
      </c>
      <c r="C317" s="441"/>
      <c r="D317" s="45"/>
      <c r="E317" s="441" t="s">
        <v>5</v>
      </c>
      <c r="F317" s="357">
        <v>0</v>
      </c>
      <c r="G317" s="359"/>
      <c r="H317" s="405"/>
      <c r="I317" s="441" t="s">
        <v>5</v>
      </c>
      <c r="J317" s="357">
        <v>0</v>
      </c>
      <c r="K317" s="359"/>
      <c r="L317" s="405"/>
      <c r="M317" s="441" t="s">
        <v>5</v>
      </c>
      <c r="N317" s="357">
        <v>0</v>
      </c>
      <c r="O317" s="359"/>
      <c r="P317" s="405"/>
      <c r="Q317" s="441" t="s">
        <v>5</v>
      </c>
      <c r="R317" s="357">
        <v>0</v>
      </c>
      <c r="S317" s="359"/>
      <c r="T317" s="19"/>
      <c r="U317" s="28" t="s">
        <v>5</v>
      </c>
      <c r="V317" s="29">
        <v>0</v>
      </c>
      <c r="W317" s="9"/>
      <c r="X317" s="19"/>
      <c r="Y317" s="9"/>
      <c r="Z317" s="419"/>
      <c r="AA317" s="149"/>
      <c r="AB317" s="54"/>
    </row>
    <row r="318" spans="2:28" x14ac:dyDescent="0.3">
      <c r="B318" s="137"/>
      <c r="C318" s="441"/>
      <c r="D318" s="45"/>
      <c r="E318" s="441" t="s">
        <v>34</v>
      </c>
      <c r="F318" s="357">
        <v>0</v>
      </c>
      <c r="G318" s="359"/>
      <c r="H318" s="405"/>
      <c r="I318" s="441" t="s">
        <v>34</v>
      </c>
      <c r="J318" s="357">
        <v>0</v>
      </c>
      <c r="K318" s="359"/>
      <c r="L318" s="405"/>
      <c r="M318" s="441" t="s">
        <v>34</v>
      </c>
      <c r="N318" s="357">
        <v>0</v>
      </c>
      <c r="O318" s="359"/>
      <c r="P318" s="405"/>
      <c r="Q318" s="441" t="s">
        <v>34</v>
      </c>
      <c r="R318" s="357">
        <v>0</v>
      </c>
      <c r="S318" s="359"/>
      <c r="T318" s="19"/>
      <c r="U318" s="28" t="s">
        <v>34</v>
      </c>
      <c r="V318" s="29">
        <v>0</v>
      </c>
      <c r="W318" s="9"/>
      <c r="X318" s="19"/>
      <c r="Y318" s="9"/>
      <c r="Z318" s="419"/>
      <c r="AA318" s="149"/>
      <c r="AB318" s="54"/>
    </row>
    <row r="319" spans="2:28" x14ac:dyDescent="0.3">
      <c r="B319" s="137"/>
      <c r="C319" s="441"/>
      <c r="D319" s="45"/>
      <c r="E319" s="45"/>
      <c r="F319" s="357"/>
      <c r="G319" s="359"/>
      <c r="H319" s="405"/>
      <c r="I319" s="45"/>
      <c r="J319" s="357"/>
      <c r="K319" s="359"/>
      <c r="L319" s="405"/>
      <c r="M319" s="45"/>
      <c r="N319" s="357"/>
      <c r="O319" s="359"/>
      <c r="P319" s="405"/>
      <c r="Q319" s="45"/>
      <c r="R319" s="357"/>
      <c r="S319" s="359"/>
      <c r="T319" s="19"/>
      <c r="U319" s="138"/>
      <c r="V319" s="29"/>
      <c r="W319" s="9"/>
      <c r="X319" s="19"/>
      <c r="Y319" s="9"/>
      <c r="Z319" s="419"/>
      <c r="AA319" s="149"/>
      <c r="AB319" s="54"/>
    </row>
    <row r="320" spans="2:28" x14ac:dyDescent="0.3">
      <c r="B320" s="137"/>
      <c r="C320" s="28"/>
      <c r="D320" s="138"/>
      <c r="E320" s="28" t="s">
        <v>4</v>
      </c>
      <c r="F320" s="29">
        <v>0</v>
      </c>
      <c r="G320" s="35">
        <f t="shared" ref="G320" si="113">LARGE(F320:F321,1)+F322</f>
        <v>0</v>
      </c>
      <c r="H320" s="16"/>
      <c r="I320" s="28" t="s">
        <v>4</v>
      </c>
      <c r="J320" s="29">
        <v>0</v>
      </c>
      <c r="K320" s="35">
        <f t="shared" ref="K320" si="114">LARGE(J320:J321,1)+J322</f>
        <v>0</v>
      </c>
      <c r="L320" s="16"/>
      <c r="M320" s="28" t="s">
        <v>4</v>
      </c>
      <c r="N320" s="29">
        <v>0</v>
      </c>
      <c r="O320" s="35">
        <f t="shared" ref="O320" si="115">LARGE(N320:N321,1)+N322</f>
        <v>0</v>
      </c>
      <c r="P320" s="16"/>
      <c r="Q320" s="28" t="s">
        <v>4</v>
      </c>
      <c r="R320" s="29">
        <v>0</v>
      </c>
      <c r="S320" s="35">
        <f t="shared" ref="S320" si="116">LARGE(R320:R321,1)+R322</f>
        <v>0</v>
      </c>
      <c r="T320" s="19"/>
      <c r="U320" s="28" t="s">
        <v>4</v>
      </c>
      <c r="V320" s="29">
        <v>0</v>
      </c>
      <c r="W320" s="35">
        <f t="shared" ref="W320" si="117">LARGE(V320:V321,1)+V322</f>
        <v>0</v>
      </c>
      <c r="X320" s="19"/>
      <c r="Y320" s="9">
        <f>SUM(LARGE(G320:W320,{1,2,3,4}))</f>
        <v>0</v>
      </c>
      <c r="Z320" s="419">
        <f t="shared" si="97"/>
        <v>5</v>
      </c>
      <c r="AA320" s="149"/>
      <c r="AB320" s="54"/>
    </row>
    <row r="321" spans="1:28" x14ac:dyDescent="0.3">
      <c r="B321" s="137"/>
      <c r="C321" s="28"/>
      <c r="D321" s="138"/>
      <c r="E321" s="28" t="s">
        <v>5</v>
      </c>
      <c r="F321" s="29">
        <v>0</v>
      </c>
      <c r="G321" s="9"/>
      <c r="H321" s="16"/>
      <c r="I321" s="28" t="s">
        <v>5</v>
      </c>
      <c r="J321" s="29">
        <v>0</v>
      </c>
      <c r="K321" s="9"/>
      <c r="L321" s="16"/>
      <c r="M321" s="28" t="s">
        <v>5</v>
      </c>
      <c r="N321" s="29">
        <v>0</v>
      </c>
      <c r="O321" s="9"/>
      <c r="P321" s="16"/>
      <c r="Q321" s="28" t="s">
        <v>5</v>
      </c>
      <c r="R321" s="29">
        <v>0</v>
      </c>
      <c r="S321" s="9"/>
      <c r="T321" s="19"/>
      <c r="U321" s="28" t="s">
        <v>5</v>
      </c>
      <c r="V321" s="29">
        <v>0</v>
      </c>
      <c r="W321" s="9"/>
      <c r="X321" s="19"/>
      <c r="Y321" s="9"/>
      <c r="Z321" s="419"/>
      <c r="AA321" s="149"/>
      <c r="AB321" s="54"/>
    </row>
    <row r="322" spans="1:28" x14ac:dyDescent="0.3">
      <c r="B322" s="158"/>
      <c r="C322" s="28"/>
      <c r="D322" s="138"/>
      <c r="E322" s="28" t="s">
        <v>34</v>
      </c>
      <c r="F322" s="29">
        <v>0</v>
      </c>
      <c r="G322" s="9"/>
      <c r="H322" s="16"/>
      <c r="I322" s="28" t="s">
        <v>34</v>
      </c>
      <c r="J322" s="29">
        <v>0</v>
      </c>
      <c r="K322" s="9"/>
      <c r="L322" s="16"/>
      <c r="M322" s="28" t="s">
        <v>34</v>
      </c>
      <c r="N322" s="29">
        <v>0</v>
      </c>
      <c r="O322" s="9"/>
      <c r="P322" s="16"/>
      <c r="Q322" s="28" t="s">
        <v>34</v>
      </c>
      <c r="R322" s="29">
        <v>0</v>
      </c>
      <c r="S322" s="9"/>
      <c r="T322" s="19"/>
      <c r="U322" s="28" t="s">
        <v>34</v>
      </c>
      <c r="V322" s="29">
        <v>0</v>
      </c>
      <c r="W322" s="9"/>
      <c r="X322" s="19"/>
      <c r="Y322" s="9"/>
      <c r="Z322" s="419"/>
      <c r="AA322" s="149"/>
      <c r="AB322" s="54"/>
    </row>
    <row r="323" spans="1:28" ht="15" thickBot="1" x14ac:dyDescent="0.35">
      <c r="A323" s="139"/>
      <c r="B323" s="98"/>
      <c r="C323" s="133"/>
      <c r="D323" s="156"/>
      <c r="E323" s="33"/>
      <c r="F323" s="13"/>
      <c r="G323" s="40"/>
      <c r="H323" s="134"/>
      <c r="I323" s="133"/>
      <c r="J323" s="157"/>
      <c r="K323" s="40"/>
      <c r="L323" s="17"/>
      <c r="M323" s="132"/>
      <c r="N323" s="30"/>
      <c r="O323" s="13"/>
      <c r="P323" s="17"/>
      <c r="Q323" s="132"/>
      <c r="R323" s="157"/>
      <c r="S323" s="40"/>
      <c r="T323" s="13"/>
      <c r="U323" s="132"/>
      <c r="V323" s="157"/>
      <c r="W323" s="40"/>
      <c r="X323" s="13"/>
      <c r="Y323" s="151"/>
      <c r="Z323" s="222"/>
      <c r="AA323" s="176"/>
      <c r="AB323" s="56"/>
    </row>
  </sheetData>
  <mergeCells count="30">
    <mergeCell ref="B110:AB111"/>
    <mergeCell ref="E113:G113"/>
    <mergeCell ref="I113:K113"/>
    <mergeCell ref="M113:O113"/>
    <mergeCell ref="B4:AB5"/>
    <mergeCell ref="Q7:S7"/>
    <mergeCell ref="E7:G7"/>
    <mergeCell ref="I7:K7"/>
    <mergeCell ref="M7:O7"/>
    <mergeCell ref="U7:W7"/>
    <mergeCell ref="B57:AB58"/>
    <mergeCell ref="E60:G60"/>
    <mergeCell ref="I60:K60"/>
    <mergeCell ref="M60:O60"/>
    <mergeCell ref="Q60:S60"/>
    <mergeCell ref="U60:W60"/>
    <mergeCell ref="U113:W113"/>
    <mergeCell ref="E229:G229"/>
    <mergeCell ref="I229:K229"/>
    <mergeCell ref="M229:O229"/>
    <mergeCell ref="Q229:S229"/>
    <mergeCell ref="E176:G176"/>
    <mergeCell ref="I176:K176"/>
    <mergeCell ref="M176:O176"/>
    <mergeCell ref="Q176:S176"/>
    <mergeCell ref="E282:G282"/>
    <mergeCell ref="I282:K282"/>
    <mergeCell ref="M282:O282"/>
    <mergeCell ref="Q282:S282"/>
    <mergeCell ref="Q113:S113"/>
  </mergeCells>
  <pageMargins left="0.25" right="0.25" top="0.75" bottom="0.75" header="0.3" footer="0.3"/>
  <pageSetup paperSize="5" scale="52" orientation="landscape" r:id="rId1"/>
  <rowBreaks count="3" manualBreakCount="3">
    <brk id="54" max="16383" man="1"/>
    <brk id="107" max="16383" man="1"/>
    <brk id="1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AB211"/>
  <sheetViews>
    <sheetView topLeftCell="A116" zoomScaleNormal="100" workbookViewId="0">
      <selection activeCell="C116" sqref="C1:AA1048576"/>
    </sheetView>
  </sheetViews>
  <sheetFormatPr defaultRowHeight="14.4" x14ac:dyDescent="0.3"/>
  <cols>
    <col min="1" max="1" width="1.77734375" customWidth="1"/>
    <col min="2" max="2" width="25.77734375" customWidth="1"/>
    <col min="3" max="5" width="5.77734375" customWidth="1"/>
    <col min="6" max="7" width="10.77734375" style="2" customWidth="1"/>
    <col min="8" max="8" width="0.88671875" customWidth="1"/>
    <col min="9" max="9" width="5.77734375" customWidth="1"/>
    <col min="10" max="11" width="10.77734375" style="2" customWidth="1"/>
    <col min="12" max="12" width="0.88671875" customWidth="1"/>
    <col min="13" max="13" width="5.77734375" customWidth="1"/>
    <col min="14" max="15" width="10.77734375" style="2" customWidth="1"/>
    <col min="16" max="16" width="0.88671875" customWidth="1"/>
    <col min="17" max="17" width="5.77734375" customWidth="1"/>
    <col min="18" max="18" width="10.77734375" customWidth="1"/>
    <col min="19" max="19" width="10.77734375" style="2" customWidth="1"/>
    <col min="20" max="20" width="1.33203125" style="2" customWidth="1"/>
    <col min="21" max="21" width="5.77734375" customWidth="1"/>
    <col min="22" max="22" width="10.77734375" customWidth="1"/>
    <col min="23" max="23" width="10.77734375" style="2" customWidth="1"/>
    <col min="24" max="24" width="1.21875" style="2" customWidth="1"/>
    <col min="25" max="25" width="12.44140625" style="2" customWidth="1"/>
    <col min="26" max="26" width="10.77734375" style="218" customWidth="1"/>
    <col min="27" max="27" width="10.33203125" style="53" customWidth="1"/>
    <col min="28" max="28" width="18" style="53" customWidth="1"/>
  </cols>
  <sheetData>
    <row r="2" spans="2:28" ht="16.2" thickBot="1" x14ac:dyDescent="0.35">
      <c r="B2" s="46" t="s">
        <v>275</v>
      </c>
      <c r="C2" s="46"/>
      <c r="D2" s="46"/>
      <c r="E2" s="46"/>
      <c r="F2" s="46"/>
      <c r="G2" s="46"/>
      <c r="H2" s="47"/>
      <c r="I2" s="47"/>
      <c r="J2" s="48"/>
      <c r="K2" s="48"/>
      <c r="L2" s="47"/>
      <c r="M2" s="47"/>
      <c r="N2" s="48"/>
    </row>
    <row r="3" spans="2:28" ht="30" customHeight="1" thickBot="1" x14ac:dyDescent="0.45">
      <c r="B3" s="73" t="s">
        <v>3</v>
      </c>
      <c r="C3" s="74"/>
      <c r="D3" s="74"/>
      <c r="E3" s="74"/>
      <c r="F3" s="75"/>
      <c r="G3" s="75"/>
      <c r="H3" s="74"/>
      <c r="I3" s="74"/>
      <c r="J3" s="75"/>
      <c r="K3" s="75"/>
      <c r="L3" s="74"/>
      <c r="M3" s="74"/>
      <c r="N3" s="75"/>
      <c r="O3" s="75"/>
      <c r="P3" s="74"/>
      <c r="Q3" s="74"/>
      <c r="R3" s="74"/>
      <c r="S3" s="75"/>
      <c r="T3" s="75"/>
      <c r="U3" s="74"/>
      <c r="V3" s="74"/>
      <c r="W3" s="75"/>
      <c r="X3" s="75"/>
      <c r="Y3" s="75"/>
      <c r="Z3" s="219"/>
      <c r="AA3" s="162"/>
      <c r="AB3" s="162"/>
    </row>
    <row r="4" spans="2:28" x14ac:dyDescent="0.3">
      <c r="B4" s="681" t="s">
        <v>28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3"/>
      <c r="X4"/>
      <c r="Y4" s="15"/>
      <c r="Z4" s="52"/>
      <c r="AA4" s="150"/>
      <c r="AB4" s="15"/>
    </row>
    <row r="5" spans="2:28" ht="15" thickBot="1" x14ac:dyDescent="0.35">
      <c r="B5" s="684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6"/>
      <c r="X5" s="17"/>
      <c r="Y5" s="17"/>
      <c r="Z5" s="56"/>
      <c r="AA5" s="521"/>
      <c r="AB5" s="17"/>
    </row>
    <row r="6" spans="2:28" ht="15" thickBot="1" x14ac:dyDescent="0.35">
      <c r="B6" s="80" t="s">
        <v>12</v>
      </c>
      <c r="C6" s="71"/>
      <c r="D6" s="71"/>
      <c r="E6" s="71"/>
      <c r="F6" s="72"/>
      <c r="G6" s="79"/>
      <c r="H6" s="81"/>
      <c r="I6" s="71" t="s">
        <v>14</v>
      </c>
      <c r="J6" s="72">
        <v>89.8</v>
      </c>
      <c r="K6" s="72"/>
      <c r="L6" s="82"/>
      <c r="M6" s="71" t="s">
        <v>13</v>
      </c>
      <c r="N6" s="72">
        <v>87.4</v>
      </c>
      <c r="O6" s="72"/>
      <c r="P6" s="83"/>
      <c r="Q6" s="71"/>
      <c r="R6" s="71"/>
      <c r="S6" s="72"/>
      <c r="T6" s="84"/>
      <c r="U6" s="64"/>
      <c r="V6" s="64"/>
      <c r="W6" s="65"/>
      <c r="X6" s="155"/>
      <c r="Y6" s="163"/>
      <c r="Z6" s="222"/>
      <c r="AA6" s="480"/>
      <c r="AB6" s="76"/>
    </row>
    <row r="7" spans="2:28" ht="30.6" thickBot="1" x14ac:dyDescent="0.45">
      <c r="B7" s="43" t="s">
        <v>51</v>
      </c>
      <c r="C7" s="86"/>
      <c r="D7" s="8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8"/>
      <c r="V7" s="679"/>
      <c r="W7" s="680"/>
      <c r="X7" s="55"/>
      <c r="Y7" s="135" t="s">
        <v>264</v>
      </c>
      <c r="Z7" s="418" t="s">
        <v>45</v>
      </c>
      <c r="AA7" s="457" t="s">
        <v>289</v>
      </c>
      <c r="AB7" s="136" t="s">
        <v>31</v>
      </c>
    </row>
    <row r="8" spans="2:28" ht="15" thickBot="1" x14ac:dyDescent="0.35">
      <c r="B8" s="90" t="s">
        <v>0</v>
      </c>
      <c r="C8" s="91" t="s">
        <v>1</v>
      </c>
      <c r="D8" s="24" t="s">
        <v>2</v>
      </c>
      <c r="E8" s="91"/>
      <c r="F8" s="92" t="s">
        <v>10</v>
      </c>
      <c r="G8" s="36" t="s">
        <v>8</v>
      </c>
      <c r="H8" s="23"/>
      <c r="I8" s="93"/>
      <c r="J8" s="92" t="s">
        <v>10</v>
      </c>
      <c r="K8" s="36" t="s">
        <v>8</v>
      </c>
      <c r="L8" s="23"/>
      <c r="M8" s="94"/>
      <c r="N8" s="36" t="s">
        <v>10</v>
      </c>
      <c r="O8" s="36" t="s">
        <v>8</v>
      </c>
      <c r="P8" s="23"/>
      <c r="Q8" s="93"/>
      <c r="R8" s="95" t="s">
        <v>10</v>
      </c>
      <c r="S8" s="36" t="s">
        <v>6</v>
      </c>
      <c r="T8" s="96"/>
      <c r="U8" s="93"/>
      <c r="V8" s="95" t="s">
        <v>10</v>
      </c>
      <c r="W8" s="154" t="s">
        <v>6</v>
      </c>
      <c r="X8" s="21"/>
      <c r="Y8" s="36"/>
      <c r="Z8" s="418"/>
      <c r="AA8" s="456"/>
      <c r="AB8" s="55"/>
    </row>
    <row r="9" spans="2:28" x14ac:dyDescent="0.3">
      <c r="B9" s="137" t="s">
        <v>84</v>
      </c>
      <c r="C9" s="512" t="s">
        <v>67</v>
      </c>
      <c r="D9" s="517"/>
      <c r="E9" s="512" t="s">
        <v>4</v>
      </c>
      <c r="F9" s="442">
        <v>39.020000000000003</v>
      </c>
      <c r="G9" s="358">
        <f>LARGE(F10:F11,1)+F9</f>
        <v>86.03</v>
      </c>
      <c r="H9" s="511"/>
      <c r="I9" s="512" t="s">
        <v>4</v>
      </c>
      <c r="J9" s="442">
        <v>40.17</v>
      </c>
      <c r="K9" s="358">
        <f>LARGE(J10:J11,1)+J9</f>
        <v>45.75</v>
      </c>
      <c r="L9" s="511"/>
      <c r="M9" s="512" t="s">
        <v>4</v>
      </c>
      <c r="N9" s="442">
        <v>39.96</v>
      </c>
      <c r="O9" s="478">
        <f>LARGE(N10:N11,1)+N9</f>
        <v>87.87</v>
      </c>
      <c r="P9" s="458" t="e">
        <f>LARGE(O10:O11,1)+O9</f>
        <v>#NUM!</v>
      </c>
      <c r="Q9" s="512" t="s">
        <v>4</v>
      </c>
      <c r="R9" s="442">
        <v>39.36</v>
      </c>
      <c r="S9" s="358">
        <f>LARGE(R10:R11,1)+R9</f>
        <v>87.14</v>
      </c>
      <c r="T9" s="159" t="e">
        <f>LARGE(S10:S11,1)+S9</f>
        <v>#NUM!</v>
      </c>
      <c r="U9" s="28" t="s">
        <v>4</v>
      </c>
      <c r="V9" s="34">
        <v>0</v>
      </c>
      <c r="W9" s="35">
        <f>LARGE(V10:V11,1)+V9</f>
        <v>0</v>
      </c>
      <c r="X9" s="19"/>
      <c r="Y9" s="9">
        <f>87.87+87.14</f>
        <v>175.01</v>
      </c>
      <c r="Z9" s="419">
        <f>RANK(Y9,$Y$9:$Y$51)</f>
        <v>1</v>
      </c>
      <c r="AA9" s="149" t="s">
        <v>290</v>
      </c>
      <c r="AB9" s="54" t="s">
        <v>214</v>
      </c>
    </row>
    <row r="10" spans="2:28" x14ac:dyDescent="0.3">
      <c r="B10" s="137" t="s">
        <v>247</v>
      </c>
      <c r="C10" s="28"/>
      <c r="D10" s="138"/>
      <c r="E10" s="28" t="s">
        <v>5</v>
      </c>
      <c r="F10" s="34">
        <v>46.65</v>
      </c>
      <c r="G10" s="35"/>
      <c r="H10" s="16"/>
      <c r="I10" s="28" t="s">
        <v>5</v>
      </c>
      <c r="J10" s="34">
        <v>5.58</v>
      </c>
      <c r="K10" s="35"/>
      <c r="L10" s="16"/>
      <c r="M10" s="28" t="s">
        <v>5</v>
      </c>
      <c r="N10" s="34">
        <v>47.91</v>
      </c>
      <c r="O10" s="35"/>
      <c r="P10" s="160"/>
      <c r="Q10" s="28" t="s">
        <v>5</v>
      </c>
      <c r="R10" s="34">
        <v>47.78</v>
      </c>
      <c r="S10" s="35"/>
      <c r="T10" s="160"/>
      <c r="U10" s="28" t="s">
        <v>5</v>
      </c>
      <c r="V10" s="34">
        <v>0</v>
      </c>
      <c r="W10" s="35"/>
      <c r="X10" s="19"/>
      <c r="Y10" s="9"/>
      <c r="Z10" s="419"/>
      <c r="AA10" s="149"/>
      <c r="AB10" s="54"/>
    </row>
    <row r="11" spans="2:28" x14ac:dyDescent="0.3">
      <c r="B11" s="137"/>
      <c r="C11" s="28"/>
      <c r="D11" s="138"/>
      <c r="E11" s="28" t="s">
        <v>16</v>
      </c>
      <c r="F11" s="34">
        <v>47.01</v>
      </c>
      <c r="G11" s="35"/>
      <c r="H11" s="16"/>
      <c r="I11" s="28" t="s">
        <v>16</v>
      </c>
      <c r="J11" s="34">
        <v>0</v>
      </c>
      <c r="K11" s="35"/>
      <c r="L11" s="16"/>
      <c r="M11" s="28" t="s">
        <v>16</v>
      </c>
      <c r="N11" s="34">
        <v>38.85</v>
      </c>
      <c r="O11" s="35"/>
      <c r="P11" s="160"/>
      <c r="Q11" s="28" t="s">
        <v>16</v>
      </c>
      <c r="R11" s="34">
        <v>0</v>
      </c>
      <c r="S11" s="35"/>
      <c r="T11" s="160"/>
      <c r="U11" s="28" t="s">
        <v>16</v>
      </c>
      <c r="V11" s="34">
        <v>0</v>
      </c>
      <c r="W11" s="35"/>
      <c r="X11" s="19"/>
      <c r="Y11" s="9"/>
      <c r="Z11" s="419"/>
      <c r="AA11" s="149"/>
      <c r="AB11" s="54"/>
    </row>
    <row r="12" spans="2:28" x14ac:dyDescent="0.3">
      <c r="B12" s="137"/>
      <c r="C12" s="28"/>
      <c r="D12" s="138"/>
      <c r="E12" s="28"/>
      <c r="F12" s="34"/>
      <c r="G12" s="35"/>
      <c r="H12" s="16"/>
      <c r="I12" s="28"/>
      <c r="J12" s="34"/>
      <c r="K12" s="35"/>
      <c r="L12" s="16"/>
      <c r="M12" s="28"/>
      <c r="N12" s="34"/>
      <c r="O12" s="35"/>
      <c r="P12" s="160"/>
      <c r="Q12" s="28"/>
      <c r="R12" s="34"/>
      <c r="S12" s="35"/>
      <c r="T12" s="160"/>
      <c r="U12" s="28"/>
      <c r="V12" s="34"/>
      <c r="W12" s="35"/>
      <c r="X12" s="19"/>
      <c r="Y12" s="9"/>
      <c r="Z12" s="419"/>
      <c r="AA12" s="149"/>
      <c r="AB12" s="54"/>
    </row>
    <row r="13" spans="2:28" hidden="1" x14ac:dyDescent="0.3">
      <c r="B13" s="307"/>
      <c r="C13" s="308"/>
      <c r="D13" s="309"/>
      <c r="E13" s="308" t="s">
        <v>4</v>
      </c>
      <c r="F13" s="310">
        <v>0</v>
      </c>
      <c r="G13" s="311">
        <f>LARGE(F14:F15,1)+F13</f>
        <v>0</v>
      </c>
      <c r="H13" s="312"/>
      <c r="I13" s="308" t="s">
        <v>4</v>
      </c>
      <c r="J13" s="310">
        <v>0</v>
      </c>
      <c r="K13" s="311">
        <f>LARGE(J14:J15,1)+J13</f>
        <v>0</v>
      </c>
      <c r="L13" s="312"/>
      <c r="M13" s="308" t="s">
        <v>4</v>
      </c>
      <c r="N13" s="310">
        <v>0</v>
      </c>
      <c r="O13" s="311">
        <f>LARGE(N14:N15,1)+N13</f>
        <v>0</v>
      </c>
      <c r="P13" s="318" t="e">
        <f>LARGE(O14:O15,1)+O13</f>
        <v>#NUM!</v>
      </c>
      <c r="Q13" s="308" t="s">
        <v>4</v>
      </c>
      <c r="R13" s="310">
        <v>0</v>
      </c>
      <c r="S13" s="311">
        <f>LARGE(R14:R15,1)+R13</f>
        <v>0</v>
      </c>
      <c r="T13" s="318" t="e">
        <f>LARGE(S14:S15,1)+S13</f>
        <v>#NUM!</v>
      </c>
      <c r="U13" s="308" t="s">
        <v>4</v>
      </c>
      <c r="V13" s="310">
        <v>0</v>
      </c>
      <c r="W13" s="311">
        <f>LARGE(V14:V15,1)+V13</f>
        <v>0</v>
      </c>
      <c r="X13" s="315"/>
      <c r="Y13" s="314">
        <v>0</v>
      </c>
      <c r="Z13" s="419"/>
      <c r="AA13" s="149"/>
      <c r="AB13" s="54"/>
    </row>
    <row r="14" spans="2:28" hidden="1" x14ac:dyDescent="0.3">
      <c r="B14" s="137"/>
      <c r="C14" s="28"/>
      <c r="D14" s="138"/>
      <c r="E14" s="28" t="s">
        <v>5</v>
      </c>
      <c r="F14" s="34">
        <v>0</v>
      </c>
      <c r="G14" s="35"/>
      <c r="H14" s="16"/>
      <c r="I14" s="28" t="s">
        <v>5</v>
      </c>
      <c r="J14" s="34">
        <v>0</v>
      </c>
      <c r="K14" s="35"/>
      <c r="L14" s="16"/>
      <c r="M14" s="28" t="s">
        <v>5</v>
      </c>
      <c r="N14" s="34">
        <v>0</v>
      </c>
      <c r="O14" s="35"/>
      <c r="P14" s="160"/>
      <c r="Q14" s="28" t="s">
        <v>5</v>
      </c>
      <c r="R14" s="34">
        <v>0</v>
      </c>
      <c r="S14" s="35"/>
      <c r="T14" s="160"/>
      <c r="U14" s="28" t="s">
        <v>5</v>
      </c>
      <c r="V14" s="34">
        <v>0</v>
      </c>
      <c r="W14" s="35"/>
      <c r="X14" s="19"/>
      <c r="Y14" s="9"/>
      <c r="Z14" s="419"/>
      <c r="AA14" s="149"/>
      <c r="AB14" s="54"/>
    </row>
    <row r="15" spans="2:28" hidden="1" x14ac:dyDescent="0.3">
      <c r="B15" s="137"/>
      <c r="C15" s="28"/>
      <c r="D15" s="138"/>
      <c r="E15" s="28" t="s">
        <v>16</v>
      </c>
      <c r="F15" s="34">
        <v>0</v>
      </c>
      <c r="G15" s="35"/>
      <c r="H15" s="16"/>
      <c r="I15" s="28" t="s">
        <v>16</v>
      </c>
      <c r="J15" s="34">
        <v>0</v>
      </c>
      <c r="K15" s="35"/>
      <c r="L15" s="16"/>
      <c r="M15" s="28" t="s">
        <v>16</v>
      </c>
      <c r="N15" s="34">
        <v>0</v>
      </c>
      <c r="O15" s="35"/>
      <c r="P15" s="160"/>
      <c r="Q15" s="28" t="s">
        <v>16</v>
      </c>
      <c r="R15" s="34">
        <v>0</v>
      </c>
      <c r="S15" s="35"/>
      <c r="T15" s="160"/>
      <c r="U15" s="28" t="s">
        <v>16</v>
      </c>
      <c r="V15" s="34">
        <v>0</v>
      </c>
      <c r="W15" s="35"/>
      <c r="X15" s="19"/>
      <c r="Y15" s="9"/>
      <c r="Z15" s="419"/>
      <c r="AA15" s="149"/>
      <c r="AB15" s="54"/>
    </row>
    <row r="16" spans="2:28" hidden="1" x14ac:dyDescent="0.3">
      <c r="B16" s="137"/>
      <c r="C16" s="28"/>
      <c r="D16" s="138"/>
      <c r="E16" s="28"/>
      <c r="F16" s="34"/>
      <c r="G16" s="35"/>
      <c r="H16" s="16"/>
      <c r="I16" s="138"/>
      <c r="J16" s="29"/>
      <c r="K16" s="9"/>
      <c r="L16" s="16"/>
      <c r="M16" s="28"/>
      <c r="N16" s="34"/>
      <c r="O16" s="35"/>
      <c r="P16" s="16"/>
      <c r="Q16" s="138"/>
      <c r="R16" s="28"/>
      <c r="S16" s="39"/>
      <c r="T16" s="19"/>
      <c r="U16" s="138"/>
      <c r="V16" s="28"/>
      <c r="W16" s="39"/>
      <c r="X16" s="19"/>
      <c r="Y16" s="9"/>
      <c r="Z16" s="419"/>
      <c r="AA16" s="149"/>
      <c r="AB16" s="54"/>
    </row>
    <row r="17" spans="2:28" hidden="1" x14ac:dyDescent="0.3">
      <c r="B17" s="137"/>
      <c r="C17" s="28"/>
      <c r="D17" s="138"/>
      <c r="E17" s="28" t="s">
        <v>4</v>
      </c>
      <c r="F17" s="34">
        <v>0</v>
      </c>
      <c r="G17" s="35">
        <f>LARGE(F18:F19,1)+F17</f>
        <v>0</v>
      </c>
      <c r="H17" s="16"/>
      <c r="I17" s="138" t="s">
        <v>4</v>
      </c>
      <c r="J17" s="29">
        <v>0</v>
      </c>
      <c r="K17" s="35">
        <f>LARGE(J18:J19,1)+J17</f>
        <v>0</v>
      </c>
      <c r="L17" s="16"/>
      <c r="M17" s="138" t="s">
        <v>4</v>
      </c>
      <c r="N17" s="29">
        <v>0</v>
      </c>
      <c r="O17" s="35">
        <f>LARGE(N18:N19,1)+N17</f>
        <v>0</v>
      </c>
      <c r="P17" s="16"/>
      <c r="Q17" s="28" t="s">
        <v>4</v>
      </c>
      <c r="R17" s="34">
        <v>0</v>
      </c>
      <c r="S17" s="35">
        <f>LARGE(R18:R19,1)+R17</f>
        <v>0</v>
      </c>
      <c r="T17" s="19"/>
      <c r="U17" s="28" t="s">
        <v>4</v>
      </c>
      <c r="V17" s="34">
        <v>0</v>
      </c>
      <c r="W17" s="35">
        <f>LARGE(V18:V19,1)+V17</f>
        <v>0</v>
      </c>
      <c r="X17" s="19"/>
      <c r="Y17" s="9">
        <f>SUM(LARGE(G17:W17,{1,2,3,4}))</f>
        <v>0</v>
      </c>
      <c r="Z17" s="419"/>
      <c r="AA17" s="149"/>
      <c r="AB17" s="54"/>
    </row>
    <row r="18" spans="2:28" hidden="1" x14ac:dyDescent="0.3">
      <c r="B18" s="137"/>
      <c r="C18" s="28"/>
      <c r="D18" s="138"/>
      <c r="E18" s="28" t="s">
        <v>5</v>
      </c>
      <c r="F18" s="34">
        <v>0</v>
      </c>
      <c r="G18" s="35"/>
      <c r="H18" s="16"/>
      <c r="I18" s="138" t="s">
        <v>5</v>
      </c>
      <c r="J18" s="29">
        <v>0</v>
      </c>
      <c r="K18" s="9"/>
      <c r="L18" s="16"/>
      <c r="M18" s="138" t="s">
        <v>5</v>
      </c>
      <c r="N18" s="29">
        <v>0</v>
      </c>
      <c r="O18" s="9"/>
      <c r="P18" s="16"/>
      <c r="Q18" s="28" t="s">
        <v>5</v>
      </c>
      <c r="R18" s="34">
        <v>0</v>
      </c>
      <c r="S18" s="35"/>
      <c r="T18" s="19"/>
      <c r="U18" s="28" t="s">
        <v>5</v>
      </c>
      <c r="V18" s="34">
        <v>0</v>
      </c>
      <c r="W18" s="35"/>
      <c r="X18" s="19"/>
      <c r="Y18" s="9"/>
      <c r="Z18" s="419"/>
      <c r="AA18" s="149"/>
      <c r="AB18" s="54"/>
    </row>
    <row r="19" spans="2:28" hidden="1" x14ac:dyDescent="0.3">
      <c r="B19" s="137"/>
      <c r="C19" s="28"/>
      <c r="D19" s="138"/>
      <c r="E19" s="28" t="s">
        <v>16</v>
      </c>
      <c r="F19" s="34">
        <v>0</v>
      </c>
      <c r="G19" s="35"/>
      <c r="H19" s="16"/>
      <c r="I19" s="138" t="s">
        <v>16</v>
      </c>
      <c r="J19" s="29">
        <v>0</v>
      </c>
      <c r="K19" s="9"/>
      <c r="L19" s="16"/>
      <c r="M19" s="138" t="s">
        <v>16</v>
      </c>
      <c r="N19" s="29">
        <v>0</v>
      </c>
      <c r="O19" s="9"/>
      <c r="P19" s="16"/>
      <c r="Q19" s="28" t="s">
        <v>16</v>
      </c>
      <c r="R19" s="34">
        <v>0</v>
      </c>
      <c r="S19" s="35"/>
      <c r="T19" s="19"/>
      <c r="U19" s="28" t="s">
        <v>16</v>
      </c>
      <c r="V19" s="34">
        <v>0</v>
      </c>
      <c r="W19" s="35"/>
      <c r="X19" s="19"/>
      <c r="Y19" s="9"/>
      <c r="Z19" s="419"/>
      <c r="AA19" s="149"/>
      <c r="AB19" s="54"/>
    </row>
    <row r="20" spans="2:28" hidden="1" x14ac:dyDescent="0.3">
      <c r="B20" s="137"/>
      <c r="C20" s="28"/>
      <c r="D20" s="138"/>
      <c r="E20" s="28"/>
      <c r="F20" s="34"/>
      <c r="G20" s="35"/>
      <c r="H20" s="16"/>
      <c r="I20" s="138"/>
      <c r="J20" s="29"/>
      <c r="K20" s="9"/>
      <c r="L20" s="16"/>
      <c r="M20" s="138"/>
      <c r="N20" s="29"/>
      <c r="O20" s="9"/>
      <c r="P20" s="16"/>
      <c r="Q20" s="138"/>
      <c r="R20" s="28"/>
      <c r="S20" s="9"/>
      <c r="T20" s="19"/>
      <c r="U20" s="138"/>
      <c r="V20" s="28"/>
      <c r="W20" s="9"/>
      <c r="X20" s="19"/>
      <c r="Y20" s="9"/>
      <c r="Z20" s="419"/>
      <c r="AA20" s="149"/>
      <c r="AB20" s="54"/>
    </row>
    <row r="21" spans="2:28" hidden="1" x14ac:dyDescent="0.3">
      <c r="B21" s="137"/>
      <c r="C21" s="28"/>
      <c r="D21" s="138"/>
      <c r="E21" s="28" t="s">
        <v>4</v>
      </c>
      <c r="F21" s="34">
        <v>0</v>
      </c>
      <c r="G21" s="35">
        <f>LARGE(F22:F23,1)+F21</f>
        <v>0</v>
      </c>
      <c r="H21" s="16"/>
      <c r="I21" s="138" t="s">
        <v>4</v>
      </c>
      <c r="J21" s="29">
        <v>0</v>
      </c>
      <c r="K21" s="35">
        <f>LARGE(J22:J23,1)+J21</f>
        <v>0</v>
      </c>
      <c r="L21" s="16"/>
      <c r="M21" s="138" t="s">
        <v>4</v>
      </c>
      <c r="N21" s="29">
        <v>0</v>
      </c>
      <c r="O21" s="35">
        <f>LARGE(N22:N23,1)+N21</f>
        <v>0</v>
      </c>
      <c r="P21" s="16"/>
      <c r="Q21" s="138" t="s">
        <v>4</v>
      </c>
      <c r="R21" s="29">
        <v>0</v>
      </c>
      <c r="S21" s="35">
        <f>LARGE(R22:R23,1)+R21</f>
        <v>0</v>
      </c>
      <c r="T21" s="19"/>
      <c r="U21" s="138" t="s">
        <v>4</v>
      </c>
      <c r="V21" s="29">
        <v>0</v>
      </c>
      <c r="W21" s="35">
        <f>LARGE(V22:V23,1)+V21</f>
        <v>0</v>
      </c>
      <c r="X21" s="19"/>
      <c r="Y21" s="9">
        <f>SUM(LARGE(G21:W21,{1,2,3,4}))</f>
        <v>0</v>
      </c>
      <c r="Z21" s="419"/>
      <c r="AA21" s="149"/>
      <c r="AB21" s="54"/>
    </row>
    <row r="22" spans="2:28" hidden="1" x14ac:dyDescent="0.3">
      <c r="B22" s="137"/>
      <c r="C22" s="28"/>
      <c r="D22" s="138"/>
      <c r="E22" s="28" t="s">
        <v>5</v>
      </c>
      <c r="F22" s="34">
        <v>0</v>
      </c>
      <c r="G22" s="35"/>
      <c r="H22" s="16"/>
      <c r="I22" s="138" t="s">
        <v>5</v>
      </c>
      <c r="J22" s="29">
        <v>0</v>
      </c>
      <c r="K22" s="9"/>
      <c r="L22" s="16"/>
      <c r="M22" s="138" t="s">
        <v>5</v>
      </c>
      <c r="N22" s="29">
        <v>0</v>
      </c>
      <c r="O22" s="9"/>
      <c r="P22" s="16"/>
      <c r="Q22" s="138" t="s">
        <v>5</v>
      </c>
      <c r="R22" s="29">
        <v>0</v>
      </c>
      <c r="S22" s="9"/>
      <c r="T22" s="19"/>
      <c r="U22" s="138" t="s">
        <v>5</v>
      </c>
      <c r="V22" s="29">
        <v>0</v>
      </c>
      <c r="W22" s="9"/>
      <c r="X22" s="19"/>
      <c r="Y22" s="9"/>
      <c r="Z22" s="419"/>
      <c r="AA22" s="149"/>
      <c r="AB22" s="54"/>
    </row>
    <row r="23" spans="2:28" hidden="1" x14ac:dyDescent="0.3">
      <c r="B23" s="137"/>
      <c r="C23" s="28"/>
      <c r="D23" s="138"/>
      <c r="E23" s="28" t="s">
        <v>16</v>
      </c>
      <c r="F23" s="34">
        <v>0</v>
      </c>
      <c r="G23" s="35"/>
      <c r="H23" s="16"/>
      <c r="I23" s="138" t="s">
        <v>16</v>
      </c>
      <c r="J23" s="29">
        <v>0</v>
      </c>
      <c r="K23" s="9"/>
      <c r="L23" s="16"/>
      <c r="M23" s="138" t="s">
        <v>16</v>
      </c>
      <c r="N23" s="29">
        <v>0</v>
      </c>
      <c r="O23" s="9"/>
      <c r="P23" s="16"/>
      <c r="Q23" s="138" t="s">
        <v>16</v>
      </c>
      <c r="R23" s="29">
        <v>0</v>
      </c>
      <c r="S23" s="9"/>
      <c r="T23" s="19"/>
      <c r="U23" s="138" t="s">
        <v>16</v>
      </c>
      <c r="V23" s="29">
        <v>0</v>
      </c>
      <c r="W23" s="9"/>
      <c r="X23" s="19"/>
      <c r="Y23" s="9"/>
      <c r="Z23" s="419"/>
      <c r="AA23" s="149"/>
      <c r="AB23" s="54"/>
    </row>
    <row r="24" spans="2:28" hidden="1" x14ac:dyDescent="0.3">
      <c r="B24" s="137"/>
      <c r="C24" s="28"/>
      <c r="D24" s="138"/>
      <c r="E24" s="28"/>
      <c r="F24" s="34"/>
      <c r="G24" s="35"/>
      <c r="H24" s="16"/>
      <c r="I24" s="138"/>
      <c r="J24" s="29"/>
      <c r="K24" s="9"/>
      <c r="L24" s="16"/>
      <c r="M24" s="138"/>
      <c r="N24" s="29"/>
      <c r="O24" s="9"/>
      <c r="P24" s="16"/>
      <c r="Q24" s="138"/>
      <c r="R24" s="28"/>
      <c r="S24" s="9"/>
      <c r="T24" s="19"/>
      <c r="U24" s="138"/>
      <c r="V24" s="28"/>
      <c r="W24" s="9"/>
      <c r="X24" s="19"/>
      <c r="Y24" s="9"/>
      <c r="Z24" s="419"/>
      <c r="AA24" s="149"/>
      <c r="AB24" s="54"/>
    </row>
    <row r="25" spans="2:28" hidden="1" x14ac:dyDescent="0.3">
      <c r="B25" s="137"/>
      <c r="C25" s="28"/>
      <c r="D25" s="138"/>
      <c r="E25" s="28" t="s">
        <v>4</v>
      </c>
      <c r="F25" s="34">
        <v>0</v>
      </c>
      <c r="G25" s="35">
        <f t="shared" ref="G25" si="0">LARGE(F25:F26,1)+F27</f>
        <v>0</v>
      </c>
      <c r="H25" s="16"/>
      <c r="I25" s="138" t="s">
        <v>4</v>
      </c>
      <c r="J25" s="29">
        <v>0</v>
      </c>
      <c r="K25" s="9"/>
      <c r="L25" s="16"/>
      <c r="M25" s="138" t="s">
        <v>4</v>
      </c>
      <c r="N25" s="29">
        <v>0</v>
      </c>
      <c r="O25" s="35">
        <f>LARGE(N25:N26,1)+N27</f>
        <v>0</v>
      </c>
      <c r="P25" s="16"/>
      <c r="Q25" s="138" t="s">
        <v>4</v>
      </c>
      <c r="R25" s="29">
        <v>0</v>
      </c>
      <c r="S25" s="35">
        <f>LARGE(R25:R26,1)+R27</f>
        <v>0</v>
      </c>
      <c r="T25" s="19"/>
      <c r="U25" s="138" t="s">
        <v>4</v>
      </c>
      <c r="V25" s="29">
        <v>0</v>
      </c>
      <c r="W25" s="35">
        <f>LARGE(V25:V26,1)+V27</f>
        <v>0</v>
      </c>
      <c r="X25" s="19"/>
      <c r="Y25" s="9">
        <f>SUM(LARGE(G25:W25,{1,2,3,4}))</f>
        <v>0</v>
      </c>
      <c r="Z25" s="419"/>
      <c r="AA25" s="149"/>
      <c r="AB25" s="54"/>
    </row>
    <row r="26" spans="2:28" hidden="1" x14ac:dyDescent="0.3">
      <c r="B26" s="137"/>
      <c r="C26" s="28"/>
      <c r="D26" s="138"/>
      <c r="E26" s="28" t="s">
        <v>5</v>
      </c>
      <c r="F26" s="34">
        <v>0</v>
      </c>
      <c r="G26" s="35"/>
      <c r="H26" s="16"/>
      <c r="I26" s="138" t="s">
        <v>5</v>
      </c>
      <c r="J26" s="29">
        <v>0</v>
      </c>
      <c r="K26" s="9"/>
      <c r="L26" s="16"/>
      <c r="M26" s="138" t="s">
        <v>5</v>
      </c>
      <c r="N26" s="29">
        <v>0</v>
      </c>
      <c r="O26" s="9"/>
      <c r="P26" s="16"/>
      <c r="Q26" s="138" t="s">
        <v>5</v>
      </c>
      <c r="R26" s="29">
        <v>0</v>
      </c>
      <c r="S26" s="9"/>
      <c r="T26" s="19"/>
      <c r="U26" s="138" t="s">
        <v>5</v>
      </c>
      <c r="V26" s="29">
        <v>0</v>
      </c>
      <c r="W26" s="9"/>
      <c r="X26" s="19"/>
      <c r="Y26" s="9"/>
      <c r="Z26" s="419"/>
      <c r="AA26" s="149"/>
      <c r="AB26" s="54"/>
    </row>
    <row r="27" spans="2:28" hidden="1" x14ac:dyDescent="0.3">
      <c r="B27" s="137"/>
      <c r="C27" s="28"/>
      <c r="D27" s="138"/>
      <c r="E27" s="28" t="s">
        <v>16</v>
      </c>
      <c r="F27" s="34">
        <v>0</v>
      </c>
      <c r="G27" s="35"/>
      <c r="H27" s="16"/>
      <c r="I27" s="138" t="s">
        <v>16</v>
      </c>
      <c r="J27" s="29">
        <v>0</v>
      </c>
      <c r="K27" s="9"/>
      <c r="L27" s="16"/>
      <c r="M27" s="138" t="s">
        <v>16</v>
      </c>
      <c r="N27" s="29">
        <v>0</v>
      </c>
      <c r="O27" s="9"/>
      <c r="P27" s="16"/>
      <c r="Q27" s="138" t="s">
        <v>16</v>
      </c>
      <c r="R27" s="29">
        <v>0</v>
      </c>
      <c r="S27" s="9"/>
      <c r="T27" s="19"/>
      <c r="U27" s="138" t="s">
        <v>16</v>
      </c>
      <c r="V27" s="29">
        <v>0</v>
      </c>
      <c r="W27" s="9"/>
      <c r="X27" s="19"/>
      <c r="Y27" s="9"/>
      <c r="Z27" s="419"/>
      <c r="AA27" s="149"/>
      <c r="AB27" s="54"/>
    </row>
    <row r="28" spans="2:28" hidden="1" x14ac:dyDescent="0.3">
      <c r="B28" s="137"/>
      <c r="C28" s="28"/>
      <c r="D28" s="138"/>
      <c r="E28" s="28"/>
      <c r="F28" s="34"/>
      <c r="G28" s="35"/>
      <c r="H28" s="16"/>
      <c r="I28" s="138"/>
      <c r="J28" s="29"/>
      <c r="K28" s="9"/>
      <c r="L28" s="16"/>
      <c r="M28" s="138"/>
      <c r="N28" s="29"/>
      <c r="O28" s="9"/>
      <c r="P28" s="16"/>
      <c r="Q28" s="138"/>
      <c r="R28" s="28"/>
      <c r="S28" s="9"/>
      <c r="T28" s="19"/>
      <c r="U28" s="138"/>
      <c r="V28" s="28"/>
      <c r="W28" s="9"/>
      <c r="X28" s="19"/>
      <c r="Y28" s="9"/>
      <c r="Z28" s="419"/>
      <c r="AA28" s="149"/>
      <c r="AB28" s="54"/>
    </row>
    <row r="29" spans="2:28" ht="15" hidden="1" thickBot="1" x14ac:dyDescent="0.35">
      <c r="B29" s="137"/>
      <c r="C29" s="28"/>
      <c r="D29" s="138"/>
      <c r="E29" s="28" t="s">
        <v>4</v>
      </c>
      <c r="F29" s="34">
        <v>0</v>
      </c>
      <c r="G29" s="35">
        <f t="shared" ref="G29" si="1">LARGE(F29:F30,1)+F31</f>
        <v>0</v>
      </c>
      <c r="H29" s="16"/>
      <c r="I29" s="138" t="s">
        <v>4</v>
      </c>
      <c r="J29" s="29">
        <v>0</v>
      </c>
      <c r="K29" s="9"/>
      <c r="L29" s="16"/>
      <c r="M29" s="138" t="s">
        <v>4</v>
      </c>
      <c r="N29" s="29">
        <v>0</v>
      </c>
      <c r="O29" s="35">
        <f>LARGE(N29:N30,1)+N31</f>
        <v>0</v>
      </c>
      <c r="P29" s="17"/>
      <c r="Q29" s="138" t="s">
        <v>4</v>
      </c>
      <c r="R29" s="29">
        <v>0</v>
      </c>
      <c r="S29" s="35">
        <f>LARGE(R29:R30,1)+R31</f>
        <v>0</v>
      </c>
      <c r="T29" s="19"/>
      <c r="U29" s="138" t="s">
        <v>4</v>
      </c>
      <c r="V29" s="29">
        <v>0</v>
      </c>
      <c r="W29" s="35">
        <f>LARGE(V29:V30,1)+V31</f>
        <v>0</v>
      </c>
      <c r="X29" s="19"/>
      <c r="Y29" s="9">
        <f>SUM(LARGE(G29:W29,{1,2,3,4}))</f>
        <v>0</v>
      </c>
      <c r="Z29" s="419"/>
      <c r="AA29" s="149"/>
      <c r="AB29" s="54"/>
    </row>
    <row r="30" spans="2:28" hidden="1" x14ac:dyDescent="0.3">
      <c r="B30" s="137"/>
      <c r="C30" s="28"/>
      <c r="D30" s="138"/>
      <c r="E30" s="28" t="s">
        <v>5</v>
      </c>
      <c r="F30" s="29">
        <v>0</v>
      </c>
      <c r="G30" s="9"/>
      <c r="H30" s="16"/>
      <c r="I30" s="138" t="s">
        <v>5</v>
      </c>
      <c r="J30" s="29">
        <v>0</v>
      </c>
      <c r="K30" s="9"/>
      <c r="L30" s="16"/>
      <c r="M30" s="138" t="s">
        <v>5</v>
      </c>
      <c r="N30" s="29">
        <v>0</v>
      </c>
      <c r="O30" s="9"/>
      <c r="P30" s="15"/>
      <c r="Q30" s="138" t="s">
        <v>5</v>
      </c>
      <c r="R30" s="29">
        <v>0</v>
      </c>
      <c r="S30" s="9"/>
      <c r="T30" s="19"/>
      <c r="U30" s="138" t="s">
        <v>5</v>
      </c>
      <c r="V30" s="29">
        <v>0</v>
      </c>
      <c r="W30" s="9"/>
      <c r="X30" s="19"/>
      <c r="Y30" s="9"/>
      <c r="Z30" s="419"/>
      <c r="AA30" s="149"/>
      <c r="AB30" s="54"/>
    </row>
    <row r="31" spans="2:28" hidden="1" x14ac:dyDescent="0.3">
      <c r="B31" s="137"/>
      <c r="C31" s="28"/>
      <c r="D31" s="138"/>
      <c r="E31" s="28" t="s">
        <v>34</v>
      </c>
      <c r="F31" s="29">
        <v>0</v>
      </c>
      <c r="G31" s="9"/>
      <c r="H31" s="16"/>
      <c r="I31" s="138" t="s">
        <v>16</v>
      </c>
      <c r="J31" s="29">
        <v>0</v>
      </c>
      <c r="K31" s="9"/>
      <c r="L31" s="16"/>
      <c r="M31" s="138" t="s">
        <v>16</v>
      </c>
      <c r="N31" s="29">
        <v>0</v>
      </c>
      <c r="O31" s="9"/>
      <c r="P31" s="16"/>
      <c r="Q31" s="138" t="s">
        <v>16</v>
      </c>
      <c r="R31" s="29">
        <v>0</v>
      </c>
      <c r="S31" s="9"/>
      <c r="T31" s="19"/>
      <c r="U31" s="138" t="s">
        <v>16</v>
      </c>
      <c r="V31" s="29">
        <v>0</v>
      </c>
      <c r="W31" s="9"/>
      <c r="X31" s="19"/>
      <c r="Y31" s="9"/>
      <c r="Z31" s="419"/>
      <c r="AA31" s="149"/>
      <c r="AB31" s="54"/>
    </row>
    <row r="32" spans="2:28" hidden="1" x14ac:dyDescent="0.3">
      <c r="B32" s="137"/>
      <c r="C32" s="28"/>
      <c r="D32" s="138"/>
      <c r="E32" s="28"/>
      <c r="F32" s="29"/>
      <c r="G32" s="9"/>
      <c r="H32" s="16"/>
      <c r="I32" s="138"/>
      <c r="J32" s="29"/>
      <c r="K32" s="9"/>
      <c r="L32" s="16"/>
      <c r="M32" s="138"/>
      <c r="N32" s="29"/>
      <c r="O32" s="9"/>
      <c r="P32" s="16"/>
      <c r="Q32" s="138"/>
      <c r="R32" s="28"/>
      <c r="S32" s="9"/>
      <c r="T32" s="19"/>
      <c r="U32" s="138"/>
      <c r="V32" s="28"/>
      <c r="W32" s="9"/>
      <c r="X32" s="19"/>
      <c r="Y32" s="9"/>
      <c r="Z32" s="419"/>
      <c r="AA32" s="149"/>
      <c r="AB32" s="54"/>
    </row>
    <row r="33" spans="2:28" hidden="1" x14ac:dyDescent="0.3">
      <c r="B33" s="137"/>
      <c r="C33" s="28"/>
      <c r="D33" s="138"/>
      <c r="E33" s="28" t="s">
        <v>4</v>
      </c>
      <c r="F33" s="29">
        <v>0</v>
      </c>
      <c r="G33" s="35">
        <f t="shared" ref="G33" si="2">LARGE(F33:F34,1)+F35</f>
        <v>0</v>
      </c>
      <c r="H33" s="16"/>
      <c r="I33" s="138" t="s">
        <v>4</v>
      </c>
      <c r="J33" s="29">
        <v>0</v>
      </c>
      <c r="K33" s="9"/>
      <c r="L33" s="16"/>
      <c r="M33" s="138" t="s">
        <v>4</v>
      </c>
      <c r="N33" s="29">
        <v>0</v>
      </c>
      <c r="O33" s="35">
        <f>LARGE(N33:N34,1)+N35</f>
        <v>0</v>
      </c>
      <c r="P33" s="16"/>
      <c r="Q33" s="138" t="s">
        <v>4</v>
      </c>
      <c r="R33" s="29">
        <v>0</v>
      </c>
      <c r="S33" s="35">
        <f>LARGE(R33:R34,1)+R35</f>
        <v>0</v>
      </c>
      <c r="T33" s="19"/>
      <c r="U33" s="138" t="s">
        <v>4</v>
      </c>
      <c r="V33" s="29">
        <v>0</v>
      </c>
      <c r="W33" s="35">
        <f>LARGE(V33:V34,1)+V35</f>
        <v>0</v>
      </c>
      <c r="X33" s="19"/>
      <c r="Y33" s="9">
        <f>SUM(LARGE(G33:W33,{1,2,3,4}))</f>
        <v>0</v>
      </c>
      <c r="Z33" s="419"/>
      <c r="AA33" s="149"/>
      <c r="AB33" s="54"/>
    </row>
    <row r="34" spans="2:28" hidden="1" x14ac:dyDescent="0.3">
      <c r="B34" s="137"/>
      <c r="C34" s="28"/>
      <c r="D34" s="138"/>
      <c r="E34" s="28" t="s">
        <v>5</v>
      </c>
      <c r="F34" s="29">
        <v>0</v>
      </c>
      <c r="G34" s="9"/>
      <c r="H34" s="16"/>
      <c r="I34" s="138" t="s">
        <v>5</v>
      </c>
      <c r="J34" s="29">
        <v>0</v>
      </c>
      <c r="K34" s="9"/>
      <c r="L34" s="16"/>
      <c r="M34" s="138" t="s">
        <v>5</v>
      </c>
      <c r="N34" s="29">
        <v>0</v>
      </c>
      <c r="O34" s="9"/>
      <c r="P34" s="16"/>
      <c r="Q34" s="138" t="s">
        <v>5</v>
      </c>
      <c r="R34" s="29">
        <v>0</v>
      </c>
      <c r="S34" s="9"/>
      <c r="T34" s="19"/>
      <c r="U34" s="138" t="s">
        <v>5</v>
      </c>
      <c r="V34" s="29">
        <v>0</v>
      </c>
      <c r="W34" s="9"/>
      <c r="X34" s="19"/>
      <c r="Y34" s="9"/>
      <c r="Z34" s="419"/>
      <c r="AA34" s="149"/>
      <c r="AB34" s="54"/>
    </row>
    <row r="35" spans="2:28" hidden="1" x14ac:dyDescent="0.3">
      <c r="B35" s="137"/>
      <c r="C35" s="28"/>
      <c r="D35" s="138"/>
      <c r="E35" s="28" t="s">
        <v>34</v>
      </c>
      <c r="F35" s="29">
        <v>0</v>
      </c>
      <c r="G35" s="9"/>
      <c r="H35" s="16"/>
      <c r="I35" s="138" t="s">
        <v>16</v>
      </c>
      <c r="J35" s="29">
        <v>0</v>
      </c>
      <c r="K35" s="9"/>
      <c r="L35" s="16"/>
      <c r="M35" s="138" t="s">
        <v>16</v>
      </c>
      <c r="N35" s="29">
        <v>0</v>
      </c>
      <c r="O35" s="9"/>
      <c r="P35" s="16"/>
      <c r="Q35" s="138" t="s">
        <v>16</v>
      </c>
      <c r="R35" s="29">
        <v>0</v>
      </c>
      <c r="S35" s="9"/>
      <c r="T35" s="19"/>
      <c r="U35" s="138" t="s">
        <v>16</v>
      </c>
      <c r="V35" s="29">
        <v>0</v>
      </c>
      <c r="W35" s="9"/>
      <c r="X35" s="19"/>
      <c r="Y35" s="9"/>
      <c r="Z35" s="419"/>
      <c r="AA35" s="149"/>
      <c r="AB35" s="54"/>
    </row>
    <row r="36" spans="2:28" hidden="1" x14ac:dyDescent="0.3">
      <c r="B36" s="137"/>
      <c r="C36" s="28"/>
      <c r="D36" s="138"/>
      <c r="E36" s="138"/>
      <c r="F36" s="29"/>
      <c r="G36" s="9"/>
      <c r="H36" s="16"/>
      <c r="I36" s="138"/>
      <c r="J36" s="29"/>
      <c r="K36" s="9"/>
      <c r="L36" s="16"/>
      <c r="M36" s="138"/>
      <c r="N36" s="29"/>
      <c r="O36" s="9"/>
      <c r="P36" s="16"/>
      <c r="Q36" s="138"/>
      <c r="R36" s="29"/>
      <c r="S36" s="9"/>
      <c r="T36" s="19"/>
      <c r="U36" s="138"/>
      <c r="V36" s="29"/>
      <c r="W36" s="9"/>
      <c r="X36" s="19"/>
      <c r="Y36" s="9"/>
      <c r="Z36" s="419"/>
      <c r="AA36" s="149"/>
      <c r="AB36" s="54"/>
    </row>
    <row r="37" spans="2:28" hidden="1" x14ac:dyDescent="0.3">
      <c r="B37" s="137"/>
      <c r="C37" s="28"/>
      <c r="D37" s="138"/>
      <c r="E37" s="28" t="s">
        <v>4</v>
      </c>
      <c r="F37" s="29">
        <v>0</v>
      </c>
      <c r="G37" s="35">
        <f t="shared" ref="G37" si="3">LARGE(F37:F38,1)+F39</f>
        <v>0</v>
      </c>
      <c r="H37" s="16"/>
      <c r="I37" s="28" t="s">
        <v>4</v>
      </c>
      <c r="J37" s="29">
        <v>0</v>
      </c>
      <c r="K37" s="35">
        <f t="shared" ref="K37" si="4">LARGE(J37:J38,1)+J39</f>
        <v>0</v>
      </c>
      <c r="L37" s="16"/>
      <c r="M37" s="28" t="s">
        <v>4</v>
      </c>
      <c r="N37" s="29">
        <v>0</v>
      </c>
      <c r="O37" s="35">
        <f t="shared" ref="O37" si="5">LARGE(N37:N38,1)+N39</f>
        <v>0</v>
      </c>
      <c r="P37" s="16"/>
      <c r="Q37" s="28" t="s">
        <v>4</v>
      </c>
      <c r="R37" s="29">
        <v>0</v>
      </c>
      <c r="S37" s="35">
        <f t="shared" ref="S37" si="6">LARGE(R37:R38,1)+R39</f>
        <v>0</v>
      </c>
      <c r="T37" s="19"/>
      <c r="U37" s="28" t="s">
        <v>4</v>
      </c>
      <c r="V37" s="29">
        <v>0</v>
      </c>
      <c r="W37" s="35">
        <f t="shared" ref="W37" si="7">LARGE(V37:V38,1)+V39</f>
        <v>0</v>
      </c>
      <c r="X37" s="19"/>
      <c r="Y37" s="9">
        <f>SUM(LARGE(G37:W37,{1,2,3,4}))</f>
        <v>0</v>
      </c>
      <c r="Z37" s="419"/>
      <c r="AA37" s="149"/>
      <c r="AB37" s="54"/>
    </row>
    <row r="38" spans="2:28" hidden="1" x14ac:dyDescent="0.3">
      <c r="B38" s="137"/>
      <c r="C38" s="28"/>
      <c r="D38" s="138"/>
      <c r="E38" s="28" t="s">
        <v>5</v>
      </c>
      <c r="F38" s="29">
        <v>0</v>
      </c>
      <c r="G38" s="9"/>
      <c r="H38" s="16"/>
      <c r="I38" s="28" t="s">
        <v>5</v>
      </c>
      <c r="J38" s="29">
        <v>0</v>
      </c>
      <c r="K38" s="9"/>
      <c r="L38" s="16"/>
      <c r="M38" s="28" t="s">
        <v>5</v>
      </c>
      <c r="N38" s="29">
        <v>0</v>
      </c>
      <c r="O38" s="9"/>
      <c r="P38" s="16"/>
      <c r="Q38" s="28" t="s">
        <v>5</v>
      </c>
      <c r="R38" s="29">
        <v>0</v>
      </c>
      <c r="S38" s="9"/>
      <c r="T38" s="19"/>
      <c r="U38" s="28" t="s">
        <v>5</v>
      </c>
      <c r="V38" s="29">
        <v>0</v>
      </c>
      <c r="W38" s="9"/>
      <c r="X38" s="19"/>
      <c r="Y38" s="9"/>
      <c r="Z38" s="419"/>
      <c r="AA38" s="149"/>
      <c r="AB38" s="54"/>
    </row>
    <row r="39" spans="2:28" hidden="1" x14ac:dyDescent="0.3">
      <c r="B39" s="137"/>
      <c r="C39" s="28"/>
      <c r="D39" s="138"/>
      <c r="E39" s="28" t="s">
        <v>34</v>
      </c>
      <c r="F39" s="29">
        <v>0</v>
      </c>
      <c r="G39" s="9"/>
      <c r="H39" s="16"/>
      <c r="I39" s="28" t="s">
        <v>34</v>
      </c>
      <c r="J39" s="29">
        <v>0</v>
      </c>
      <c r="K39" s="9"/>
      <c r="L39" s="16"/>
      <c r="M39" s="28" t="s">
        <v>34</v>
      </c>
      <c r="N39" s="29">
        <v>0</v>
      </c>
      <c r="O39" s="9"/>
      <c r="P39" s="16"/>
      <c r="Q39" s="28" t="s">
        <v>34</v>
      </c>
      <c r="R39" s="29">
        <v>0</v>
      </c>
      <c r="S39" s="9"/>
      <c r="T39" s="19"/>
      <c r="U39" s="28" t="s">
        <v>34</v>
      </c>
      <c r="V39" s="29">
        <v>0</v>
      </c>
      <c r="W39" s="9"/>
      <c r="X39" s="19"/>
      <c r="Y39" s="9"/>
      <c r="Z39" s="419"/>
      <c r="AA39" s="149"/>
      <c r="AB39" s="54"/>
    </row>
    <row r="40" spans="2:28" hidden="1" x14ac:dyDescent="0.3">
      <c r="B40" s="137"/>
      <c r="C40" s="28"/>
      <c r="D40" s="138"/>
      <c r="E40" s="138"/>
      <c r="F40" s="29"/>
      <c r="G40" s="9"/>
      <c r="H40" s="16"/>
      <c r="I40" s="138"/>
      <c r="J40" s="29"/>
      <c r="K40" s="9"/>
      <c r="L40" s="16"/>
      <c r="M40" s="138"/>
      <c r="N40" s="29"/>
      <c r="O40" s="9"/>
      <c r="P40" s="16"/>
      <c r="Q40" s="138"/>
      <c r="R40" s="29"/>
      <c r="S40" s="9"/>
      <c r="T40" s="19"/>
      <c r="U40" s="138"/>
      <c r="V40" s="29"/>
      <c r="W40" s="9"/>
      <c r="X40" s="19"/>
      <c r="Y40" s="9"/>
      <c r="Z40" s="419"/>
      <c r="AA40" s="149"/>
      <c r="AB40" s="54"/>
    </row>
    <row r="41" spans="2:28" hidden="1" x14ac:dyDescent="0.3">
      <c r="B41" s="137"/>
      <c r="C41" s="28"/>
      <c r="D41" s="138"/>
      <c r="E41" s="28" t="s">
        <v>4</v>
      </c>
      <c r="F41" s="29">
        <v>0</v>
      </c>
      <c r="G41" s="35">
        <f t="shared" ref="G41" si="8">LARGE(F41:F42,1)+F43</f>
        <v>0</v>
      </c>
      <c r="H41" s="16"/>
      <c r="I41" s="28" t="s">
        <v>4</v>
      </c>
      <c r="J41" s="29">
        <v>0</v>
      </c>
      <c r="K41" s="35">
        <f t="shared" ref="K41" si="9">LARGE(J41:J42,1)+J43</f>
        <v>0</v>
      </c>
      <c r="L41" s="16"/>
      <c r="M41" s="28" t="s">
        <v>4</v>
      </c>
      <c r="N41" s="29">
        <v>0</v>
      </c>
      <c r="O41" s="35">
        <f t="shared" ref="O41" si="10">LARGE(N41:N42,1)+N43</f>
        <v>0</v>
      </c>
      <c r="P41" s="16"/>
      <c r="Q41" s="28" t="s">
        <v>4</v>
      </c>
      <c r="R41" s="29">
        <v>0</v>
      </c>
      <c r="S41" s="35">
        <f t="shared" ref="S41" si="11">LARGE(R41:R42,1)+R43</f>
        <v>0</v>
      </c>
      <c r="T41" s="19"/>
      <c r="U41" s="28" t="s">
        <v>4</v>
      </c>
      <c r="V41" s="29">
        <v>0</v>
      </c>
      <c r="W41" s="35">
        <f t="shared" ref="W41" si="12">LARGE(V41:V42,1)+V43</f>
        <v>0</v>
      </c>
      <c r="X41" s="19"/>
      <c r="Y41" s="9">
        <f>SUM(LARGE(G41:W41,{1,2,3,4}))</f>
        <v>0</v>
      </c>
      <c r="Z41" s="419"/>
      <c r="AA41" s="149"/>
      <c r="AB41" s="54"/>
    </row>
    <row r="42" spans="2:28" hidden="1" x14ac:dyDescent="0.3">
      <c r="B42" s="137"/>
      <c r="C42" s="28"/>
      <c r="D42" s="138"/>
      <c r="E42" s="28" t="s">
        <v>5</v>
      </c>
      <c r="F42" s="29">
        <v>0</v>
      </c>
      <c r="G42" s="9"/>
      <c r="H42" s="16"/>
      <c r="I42" s="28" t="s">
        <v>5</v>
      </c>
      <c r="J42" s="29">
        <v>0</v>
      </c>
      <c r="K42" s="9"/>
      <c r="L42" s="16"/>
      <c r="M42" s="28" t="s">
        <v>5</v>
      </c>
      <c r="N42" s="29">
        <v>0</v>
      </c>
      <c r="O42" s="9"/>
      <c r="P42" s="16"/>
      <c r="Q42" s="28" t="s">
        <v>5</v>
      </c>
      <c r="R42" s="29">
        <v>0</v>
      </c>
      <c r="S42" s="9"/>
      <c r="T42" s="19"/>
      <c r="U42" s="28" t="s">
        <v>5</v>
      </c>
      <c r="V42" s="29">
        <v>0</v>
      </c>
      <c r="W42" s="9"/>
      <c r="X42" s="19"/>
      <c r="Y42" s="9"/>
      <c r="Z42" s="419"/>
      <c r="AA42" s="149"/>
      <c r="AB42" s="54"/>
    </row>
    <row r="43" spans="2:28" hidden="1" x14ac:dyDescent="0.3">
      <c r="B43" s="137"/>
      <c r="C43" s="28"/>
      <c r="D43" s="138"/>
      <c r="E43" s="28" t="s">
        <v>34</v>
      </c>
      <c r="F43" s="29">
        <v>0</v>
      </c>
      <c r="G43" s="9"/>
      <c r="H43" s="16"/>
      <c r="I43" s="28" t="s">
        <v>34</v>
      </c>
      <c r="J43" s="29">
        <v>0</v>
      </c>
      <c r="K43" s="9"/>
      <c r="L43" s="16"/>
      <c r="M43" s="28" t="s">
        <v>34</v>
      </c>
      <c r="N43" s="29">
        <v>0</v>
      </c>
      <c r="O43" s="9"/>
      <c r="P43" s="16"/>
      <c r="Q43" s="28" t="s">
        <v>34</v>
      </c>
      <c r="R43" s="29">
        <v>0</v>
      </c>
      <c r="S43" s="9"/>
      <c r="T43" s="19"/>
      <c r="U43" s="28" t="s">
        <v>34</v>
      </c>
      <c r="V43" s="29">
        <v>0</v>
      </c>
      <c r="W43" s="9"/>
      <c r="X43" s="19"/>
      <c r="Y43" s="9"/>
      <c r="Z43" s="419"/>
      <c r="AA43" s="149"/>
      <c r="AB43" s="54"/>
    </row>
    <row r="44" spans="2:28" hidden="1" x14ac:dyDescent="0.3">
      <c r="B44" s="137"/>
      <c r="C44" s="28"/>
      <c r="D44" s="138"/>
      <c r="E44" s="138"/>
      <c r="F44" s="29"/>
      <c r="G44" s="9"/>
      <c r="H44" s="16"/>
      <c r="I44" s="138"/>
      <c r="J44" s="29"/>
      <c r="K44" s="9"/>
      <c r="L44" s="16"/>
      <c r="M44" s="138"/>
      <c r="N44" s="29"/>
      <c r="O44" s="9"/>
      <c r="P44" s="16"/>
      <c r="Q44" s="138"/>
      <c r="R44" s="29"/>
      <c r="S44" s="9"/>
      <c r="T44" s="19"/>
      <c r="U44" s="138"/>
      <c r="V44" s="29"/>
      <c r="W44" s="9"/>
      <c r="X44" s="19"/>
      <c r="Y44" s="9"/>
      <c r="Z44" s="419"/>
      <c r="AA44" s="149"/>
      <c r="AB44" s="54"/>
    </row>
    <row r="45" spans="2:28" hidden="1" x14ac:dyDescent="0.3">
      <c r="B45" s="137"/>
      <c r="C45" s="28"/>
      <c r="D45" s="138"/>
      <c r="E45" s="28" t="s">
        <v>4</v>
      </c>
      <c r="F45" s="29">
        <v>0</v>
      </c>
      <c r="G45" s="35">
        <f t="shared" ref="G45" si="13">LARGE(F45:F46,1)+F47</f>
        <v>0</v>
      </c>
      <c r="H45" s="16"/>
      <c r="I45" s="28" t="s">
        <v>4</v>
      </c>
      <c r="J45" s="29">
        <v>0</v>
      </c>
      <c r="K45" s="35">
        <f t="shared" ref="K45" si="14">LARGE(J45:J46,1)+J47</f>
        <v>0</v>
      </c>
      <c r="L45" s="16"/>
      <c r="M45" s="28" t="s">
        <v>4</v>
      </c>
      <c r="N45" s="29">
        <v>0</v>
      </c>
      <c r="O45" s="35">
        <f t="shared" ref="O45" si="15">LARGE(N45:N46,1)+N47</f>
        <v>0</v>
      </c>
      <c r="P45" s="16"/>
      <c r="Q45" s="28" t="s">
        <v>4</v>
      </c>
      <c r="R45" s="29">
        <v>0</v>
      </c>
      <c r="S45" s="35">
        <f t="shared" ref="S45" si="16">LARGE(R45:R46,1)+R47</f>
        <v>0</v>
      </c>
      <c r="T45" s="19"/>
      <c r="U45" s="28" t="s">
        <v>4</v>
      </c>
      <c r="V45" s="29">
        <v>0</v>
      </c>
      <c r="W45" s="35">
        <f t="shared" ref="W45" si="17">LARGE(V45:V46,1)+V47</f>
        <v>0</v>
      </c>
      <c r="X45" s="19"/>
      <c r="Y45" s="9">
        <f>SUM(LARGE(G45:W45,{1,2,3,4}))</f>
        <v>0</v>
      </c>
      <c r="Z45" s="419"/>
      <c r="AA45" s="149"/>
      <c r="AB45" s="54"/>
    </row>
    <row r="46" spans="2:28" hidden="1" x14ac:dyDescent="0.3">
      <c r="B46" s="137"/>
      <c r="C46" s="28"/>
      <c r="D46" s="138"/>
      <c r="E46" s="28" t="s">
        <v>5</v>
      </c>
      <c r="F46" s="29">
        <v>0</v>
      </c>
      <c r="G46" s="9"/>
      <c r="H46" s="16"/>
      <c r="I46" s="28" t="s">
        <v>5</v>
      </c>
      <c r="J46" s="29">
        <v>0</v>
      </c>
      <c r="K46" s="9"/>
      <c r="L46" s="16"/>
      <c r="M46" s="28" t="s">
        <v>5</v>
      </c>
      <c r="N46" s="29">
        <v>0</v>
      </c>
      <c r="O46" s="9"/>
      <c r="P46" s="16"/>
      <c r="Q46" s="28" t="s">
        <v>5</v>
      </c>
      <c r="R46" s="29">
        <v>0</v>
      </c>
      <c r="S46" s="9"/>
      <c r="T46" s="19"/>
      <c r="U46" s="28" t="s">
        <v>5</v>
      </c>
      <c r="V46" s="29">
        <v>0</v>
      </c>
      <c r="W46" s="9"/>
      <c r="X46" s="19"/>
      <c r="Y46" s="9"/>
      <c r="Z46" s="419"/>
      <c r="AA46" s="149"/>
      <c r="AB46" s="54"/>
    </row>
    <row r="47" spans="2:28" hidden="1" x14ac:dyDescent="0.3">
      <c r="B47" s="137"/>
      <c r="C47" s="28"/>
      <c r="D47" s="138"/>
      <c r="E47" s="28" t="s">
        <v>34</v>
      </c>
      <c r="F47" s="29">
        <v>0</v>
      </c>
      <c r="G47" s="9"/>
      <c r="H47" s="16"/>
      <c r="I47" s="28" t="s">
        <v>34</v>
      </c>
      <c r="J47" s="29">
        <v>0</v>
      </c>
      <c r="K47" s="9"/>
      <c r="L47" s="16"/>
      <c r="M47" s="28" t="s">
        <v>34</v>
      </c>
      <c r="N47" s="29">
        <v>0</v>
      </c>
      <c r="O47" s="9"/>
      <c r="P47" s="16"/>
      <c r="Q47" s="28" t="s">
        <v>34</v>
      </c>
      <c r="R47" s="29">
        <v>0</v>
      </c>
      <c r="S47" s="9"/>
      <c r="T47" s="19"/>
      <c r="U47" s="28" t="s">
        <v>34</v>
      </c>
      <c r="V47" s="29">
        <v>0</v>
      </c>
      <c r="W47" s="9"/>
      <c r="X47" s="19"/>
      <c r="Y47" s="9"/>
      <c r="Z47" s="419"/>
      <c r="AA47" s="149"/>
      <c r="AB47" s="54"/>
    </row>
    <row r="48" spans="2:28" hidden="1" x14ac:dyDescent="0.3">
      <c r="B48" s="137"/>
      <c r="C48" s="28"/>
      <c r="D48" s="138"/>
      <c r="E48" s="138"/>
      <c r="F48" s="29"/>
      <c r="G48" s="9"/>
      <c r="H48" s="16"/>
      <c r="I48" s="138"/>
      <c r="J48" s="29"/>
      <c r="K48" s="9"/>
      <c r="L48" s="16"/>
      <c r="M48" s="138"/>
      <c r="N48" s="29"/>
      <c r="O48" s="9"/>
      <c r="P48" s="16"/>
      <c r="Q48" s="138"/>
      <c r="R48" s="29"/>
      <c r="S48" s="9"/>
      <c r="T48" s="19"/>
      <c r="U48" s="138"/>
      <c r="V48" s="29"/>
      <c r="W48" s="9"/>
      <c r="X48" s="19"/>
      <c r="Y48" s="9"/>
      <c r="Z48" s="419"/>
      <c r="AA48" s="149"/>
      <c r="AB48" s="54"/>
    </row>
    <row r="49" spans="2:28" hidden="1" x14ac:dyDescent="0.3">
      <c r="B49" s="137"/>
      <c r="C49" s="28"/>
      <c r="D49" s="138"/>
      <c r="E49" s="28" t="s">
        <v>4</v>
      </c>
      <c r="F49" s="29">
        <v>0</v>
      </c>
      <c r="G49" s="35">
        <f t="shared" ref="G49" si="18">LARGE(F49:F50,1)+F51</f>
        <v>0</v>
      </c>
      <c r="H49" s="16"/>
      <c r="I49" s="28" t="s">
        <v>4</v>
      </c>
      <c r="J49" s="29">
        <v>0</v>
      </c>
      <c r="K49" s="35">
        <f t="shared" ref="K49" si="19">LARGE(J49:J50,1)+J51</f>
        <v>0</v>
      </c>
      <c r="L49" s="16"/>
      <c r="M49" s="28" t="s">
        <v>4</v>
      </c>
      <c r="N49" s="29">
        <v>0</v>
      </c>
      <c r="O49" s="35">
        <f t="shared" ref="O49" si="20">LARGE(N49:N50,1)+N51</f>
        <v>0</v>
      </c>
      <c r="P49" s="16"/>
      <c r="Q49" s="28" t="s">
        <v>4</v>
      </c>
      <c r="R49" s="29">
        <v>0</v>
      </c>
      <c r="S49" s="35">
        <f t="shared" ref="S49" si="21">LARGE(R49:R50,1)+R51</f>
        <v>0</v>
      </c>
      <c r="T49" s="19"/>
      <c r="U49" s="28" t="s">
        <v>4</v>
      </c>
      <c r="V49" s="29">
        <v>0</v>
      </c>
      <c r="W49" s="35">
        <f t="shared" ref="W49" si="22">LARGE(V49:V50,1)+V51</f>
        <v>0</v>
      </c>
      <c r="X49" s="19"/>
      <c r="Y49" s="9">
        <f>SUM(LARGE(G49:W49,{1,2,3,4}))</f>
        <v>0</v>
      </c>
      <c r="Z49" s="419"/>
      <c r="AA49" s="149"/>
      <c r="AB49" s="54"/>
    </row>
    <row r="50" spans="2:28" hidden="1" x14ac:dyDescent="0.3">
      <c r="B50" s="137"/>
      <c r="C50" s="28"/>
      <c r="D50" s="138"/>
      <c r="E50" s="28" t="s">
        <v>5</v>
      </c>
      <c r="F50" s="29">
        <v>0</v>
      </c>
      <c r="G50" s="9"/>
      <c r="H50" s="16"/>
      <c r="I50" s="28" t="s">
        <v>5</v>
      </c>
      <c r="J50" s="29">
        <v>0</v>
      </c>
      <c r="K50" s="9"/>
      <c r="L50" s="16"/>
      <c r="M50" s="28" t="s">
        <v>5</v>
      </c>
      <c r="N50" s="29">
        <v>0</v>
      </c>
      <c r="O50" s="9"/>
      <c r="P50" s="16"/>
      <c r="Q50" s="28" t="s">
        <v>5</v>
      </c>
      <c r="R50" s="29">
        <v>0</v>
      </c>
      <c r="S50" s="9"/>
      <c r="T50" s="19"/>
      <c r="U50" s="28" t="s">
        <v>5</v>
      </c>
      <c r="V50" s="29">
        <v>0</v>
      </c>
      <c r="W50" s="9"/>
      <c r="X50" s="19"/>
      <c r="Y50" s="9"/>
      <c r="Z50" s="419"/>
      <c r="AA50" s="149"/>
      <c r="AB50" s="54"/>
    </row>
    <row r="51" spans="2:28" hidden="1" x14ac:dyDescent="0.3">
      <c r="B51" s="158"/>
      <c r="C51" s="28"/>
      <c r="D51" s="138"/>
      <c r="E51" s="28" t="s">
        <v>34</v>
      </c>
      <c r="F51" s="29">
        <v>0</v>
      </c>
      <c r="G51" s="9"/>
      <c r="H51" s="16"/>
      <c r="I51" s="28" t="s">
        <v>34</v>
      </c>
      <c r="J51" s="29">
        <v>0</v>
      </c>
      <c r="K51" s="9"/>
      <c r="L51" s="16"/>
      <c r="M51" s="28" t="s">
        <v>34</v>
      </c>
      <c r="N51" s="29">
        <v>0</v>
      </c>
      <c r="O51" s="9"/>
      <c r="P51" s="16"/>
      <c r="Q51" s="28" t="s">
        <v>34</v>
      </c>
      <c r="R51" s="29">
        <v>0</v>
      </c>
      <c r="S51" s="9"/>
      <c r="T51" s="19"/>
      <c r="U51" s="28" t="s">
        <v>34</v>
      </c>
      <c r="V51" s="29">
        <v>0</v>
      </c>
      <c r="W51" s="9"/>
      <c r="X51" s="19"/>
      <c r="Y51" s="9"/>
      <c r="Z51" s="419"/>
      <c r="AA51" s="149"/>
      <c r="AB51" s="54"/>
    </row>
    <row r="52" spans="2:28" ht="15" thickBot="1" x14ac:dyDescent="0.35">
      <c r="B52" s="98"/>
      <c r="C52" s="133"/>
      <c r="D52" s="156"/>
      <c r="E52" s="33"/>
      <c r="F52" s="13"/>
      <c r="G52" s="40"/>
      <c r="H52" s="134"/>
      <c r="I52" s="133"/>
      <c r="J52" s="157"/>
      <c r="K52" s="40"/>
      <c r="L52" s="17"/>
      <c r="M52" s="132"/>
      <c r="N52" s="30"/>
      <c r="O52" s="13"/>
      <c r="P52" s="17"/>
      <c r="Q52" s="132"/>
      <c r="R52" s="157"/>
      <c r="S52" s="40"/>
      <c r="T52" s="13"/>
      <c r="U52" s="132"/>
      <c r="V52" s="157"/>
      <c r="W52" s="40"/>
      <c r="X52" s="13"/>
      <c r="Y52" s="151"/>
      <c r="Z52" s="222"/>
      <c r="AA52" s="176"/>
      <c r="AB52" s="56"/>
    </row>
    <row r="55" spans="2:28" ht="16.2" thickBot="1" x14ac:dyDescent="0.35">
      <c r="B55" s="46" t="s">
        <v>275</v>
      </c>
      <c r="C55" s="46"/>
      <c r="D55" s="46"/>
      <c r="E55" s="46"/>
      <c r="F55" s="46"/>
      <c r="G55" s="46"/>
      <c r="H55" s="47"/>
      <c r="I55" s="47"/>
      <c r="J55" s="48"/>
      <c r="K55" s="48"/>
      <c r="L55" s="47"/>
      <c r="M55" s="47"/>
      <c r="N55" s="48"/>
    </row>
    <row r="56" spans="2:28" ht="30" customHeight="1" thickBot="1" x14ac:dyDescent="0.45">
      <c r="B56" s="73" t="s">
        <v>3</v>
      </c>
      <c r="C56" s="74"/>
      <c r="D56" s="74"/>
      <c r="E56" s="74"/>
      <c r="F56" s="75"/>
      <c r="G56" s="75"/>
      <c r="H56" s="74"/>
      <c r="I56" s="74"/>
      <c r="J56" s="75"/>
      <c r="K56" s="75"/>
      <c r="L56" s="74"/>
      <c r="M56" s="74"/>
      <c r="N56" s="75"/>
      <c r="O56" s="75"/>
      <c r="P56" s="74"/>
      <c r="Q56" s="74"/>
      <c r="R56" s="74"/>
      <c r="S56" s="75"/>
      <c r="T56" s="75"/>
      <c r="U56" s="74"/>
      <c r="V56" s="74"/>
      <c r="W56" s="75"/>
      <c r="X56" s="75"/>
      <c r="Y56" s="75"/>
      <c r="Z56" s="219"/>
      <c r="AA56" s="162"/>
      <c r="AB56" s="162"/>
    </row>
    <row r="57" spans="2:28" x14ac:dyDescent="0.3">
      <c r="B57" s="681" t="s">
        <v>28</v>
      </c>
      <c r="C57" s="682"/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3"/>
      <c r="X57"/>
      <c r="Y57" s="15"/>
      <c r="Z57" s="52"/>
      <c r="AA57" s="150"/>
      <c r="AB57" s="15"/>
    </row>
    <row r="58" spans="2:28" ht="15" thickBot="1" x14ac:dyDescent="0.35">
      <c r="B58" s="684"/>
      <c r="C58" s="685"/>
      <c r="D58" s="685"/>
      <c r="E58" s="685"/>
      <c r="F58" s="685"/>
      <c r="G58" s="685"/>
      <c r="H58" s="685"/>
      <c r="I58" s="685"/>
      <c r="J58" s="685"/>
      <c r="K58" s="685"/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6"/>
      <c r="X58" s="17"/>
      <c r="Y58" s="17"/>
      <c r="Z58" s="56"/>
      <c r="AA58" s="521"/>
      <c r="AB58" s="17"/>
    </row>
    <row r="59" spans="2:28" ht="15" thickBot="1" x14ac:dyDescent="0.35">
      <c r="B59" s="80" t="s">
        <v>12</v>
      </c>
      <c r="C59" s="71"/>
      <c r="D59" s="71"/>
      <c r="E59" s="71"/>
      <c r="F59" s="72"/>
      <c r="G59" s="79"/>
      <c r="H59" s="81"/>
      <c r="I59" s="71" t="s">
        <v>14</v>
      </c>
      <c r="J59" s="72">
        <v>89.8</v>
      </c>
      <c r="K59" s="72"/>
      <c r="L59" s="82"/>
      <c r="M59" s="71" t="s">
        <v>13</v>
      </c>
      <c r="N59" s="72">
        <v>87.4</v>
      </c>
      <c r="O59" s="72"/>
      <c r="P59" s="83"/>
      <c r="Q59" s="71"/>
      <c r="R59" s="71"/>
      <c r="S59" s="72"/>
      <c r="T59" s="84"/>
      <c r="U59" s="64"/>
      <c r="V59" s="64"/>
      <c r="W59" s="65"/>
      <c r="X59" s="155"/>
      <c r="Y59" s="163"/>
      <c r="Z59" s="222"/>
      <c r="AA59" s="480"/>
      <c r="AB59" s="76"/>
    </row>
    <row r="60" spans="2:28" ht="30.6" thickBot="1" x14ac:dyDescent="0.45">
      <c r="B60" s="43" t="s">
        <v>52</v>
      </c>
      <c r="C60" s="86"/>
      <c r="D60" s="87"/>
      <c r="E60" s="678" t="s">
        <v>75</v>
      </c>
      <c r="F60" s="679"/>
      <c r="G60" s="680"/>
      <c r="H60" s="25"/>
      <c r="I60" s="678" t="s">
        <v>7</v>
      </c>
      <c r="J60" s="679"/>
      <c r="K60" s="680"/>
      <c r="L60" s="23"/>
      <c r="M60" s="678" t="s">
        <v>76</v>
      </c>
      <c r="N60" s="679"/>
      <c r="O60" s="680"/>
      <c r="P60" s="23"/>
      <c r="Q60" s="678" t="s">
        <v>124</v>
      </c>
      <c r="R60" s="679"/>
      <c r="S60" s="680"/>
      <c r="T60" s="21"/>
      <c r="U60" s="678"/>
      <c r="V60" s="679"/>
      <c r="W60" s="680"/>
      <c r="X60" s="55"/>
      <c r="Y60" s="356" t="s">
        <v>264</v>
      </c>
      <c r="Z60" s="418" t="s">
        <v>45</v>
      </c>
      <c r="AA60" s="457" t="s">
        <v>274</v>
      </c>
      <c r="AB60" s="136" t="s">
        <v>31</v>
      </c>
    </row>
    <row r="61" spans="2:28" ht="15" thickBot="1" x14ac:dyDescent="0.35">
      <c r="B61" s="90" t="s">
        <v>0</v>
      </c>
      <c r="C61" s="91" t="s">
        <v>1</v>
      </c>
      <c r="D61" s="24" t="s">
        <v>2</v>
      </c>
      <c r="E61" s="91"/>
      <c r="F61" s="92" t="s">
        <v>10</v>
      </c>
      <c r="G61" s="36" t="s">
        <v>8</v>
      </c>
      <c r="H61" s="23"/>
      <c r="I61" s="93"/>
      <c r="J61" s="92" t="s">
        <v>10</v>
      </c>
      <c r="K61" s="36" t="s">
        <v>8</v>
      </c>
      <c r="L61" s="23"/>
      <c r="M61" s="94"/>
      <c r="N61" s="36" t="s">
        <v>10</v>
      </c>
      <c r="O61" s="36" t="s">
        <v>8</v>
      </c>
      <c r="P61" s="23"/>
      <c r="Q61" s="93"/>
      <c r="R61" s="95" t="s">
        <v>10</v>
      </c>
      <c r="S61" s="36" t="s">
        <v>6</v>
      </c>
      <c r="T61" s="96"/>
      <c r="U61" s="93"/>
      <c r="V61" s="95" t="s">
        <v>10</v>
      </c>
      <c r="W61" s="154" t="s">
        <v>6</v>
      </c>
      <c r="X61" s="21"/>
      <c r="Y61" s="36"/>
      <c r="Z61" s="418"/>
      <c r="AA61" s="456"/>
      <c r="AB61" s="55"/>
    </row>
    <row r="62" spans="2:28" x14ac:dyDescent="0.3">
      <c r="B62" s="362" t="s">
        <v>83</v>
      </c>
      <c r="C62" s="28" t="s">
        <v>18</v>
      </c>
      <c r="D62" s="138"/>
      <c r="E62" s="28" t="s">
        <v>4</v>
      </c>
      <c r="F62" s="34">
        <v>0</v>
      </c>
      <c r="G62" s="35">
        <f>LARGE(F63:F64,1)+F62</f>
        <v>0</v>
      </c>
      <c r="H62" s="16"/>
      <c r="I62" s="28" t="s">
        <v>4</v>
      </c>
      <c r="J62" s="34">
        <v>0</v>
      </c>
      <c r="K62" s="35">
        <f>LARGE(J63:J64,1)+J62</f>
        <v>0</v>
      </c>
      <c r="L62" s="16"/>
      <c r="M62" s="28" t="s">
        <v>4</v>
      </c>
      <c r="N62" s="34">
        <v>0</v>
      </c>
      <c r="O62" s="35">
        <f>LARGE(N63:N64,1)+N62</f>
        <v>0</v>
      </c>
      <c r="P62" s="159" t="e">
        <f>LARGE(O63:O64,1)+O62</f>
        <v>#NUM!</v>
      </c>
      <c r="Q62" s="28" t="s">
        <v>4</v>
      </c>
      <c r="R62" s="34">
        <v>0</v>
      </c>
      <c r="S62" s="35">
        <f>LARGE(R63:R64,1)+R62</f>
        <v>0</v>
      </c>
      <c r="T62" s="159" t="e">
        <f>LARGE(S63:S64,1)+S62</f>
        <v>#NUM!</v>
      </c>
      <c r="U62" s="28" t="s">
        <v>4</v>
      </c>
      <c r="V62" s="34">
        <v>0</v>
      </c>
      <c r="W62" s="35">
        <f>LARGE(V63:V64,1)+V62</f>
        <v>0</v>
      </c>
      <c r="X62" s="19"/>
      <c r="Y62" s="9">
        <f>G62+K62</f>
        <v>0</v>
      </c>
      <c r="Z62" s="419"/>
      <c r="AA62" s="149"/>
      <c r="AB62" s="319" t="s">
        <v>66</v>
      </c>
    </row>
    <row r="63" spans="2:28" x14ac:dyDescent="0.3">
      <c r="B63" s="361" t="s">
        <v>215</v>
      </c>
      <c r="C63" s="28"/>
      <c r="D63" s="138"/>
      <c r="E63" s="28" t="s">
        <v>5</v>
      </c>
      <c r="F63" s="34">
        <v>0</v>
      </c>
      <c r="G63" s="35"/>
      <c r="H63" s="16"/>
      <c r="I63" s="28" t="s">
        <v>5</v>
      </c>
      <c r="J63" s="34">
        <v>0</v>
      </c>
      <c r="K63" s="35"/>
      <c r="L63" s="16"/>
      <c r="M63" s="28" t="s">
        <v>5</v>
      </c>
      <c r="N63" s="34">
        <v>0</v>
      </c>
      <c r="O63" s="35"/>
      <c r="P63" s="160"/>
      <c r="Q63" s="28" t="s">
        <v>5</v>
      </c>
      <c r="R63" s="34">
        <v>0</v>
      </c>
      <c r="S63" s="35"/>
      <c r="T63" s="160"/>
      <c r="U63" s="28" t="s">
        <v>5</v>
      </c>
      <c r="V63" s="34">
        <v>0</v>
      </c>
      <c r="W63" s="35"/>
      <c r="X63" s="19"/>
      <c r="Y63" s="9"/>
      <c r="Z63" s="419"/>
      <c r="AA63" s="149"/>
      <c r="AB63" s="319" t="s">
        <v>196</v>
      </c>
    </row>
    <row r="64" spans="2:28" x14ac:dyDescent="0.3">
      <c r="B64" s="361" t="s">
        <v>216</v>
      </c>
      <c r="C64" s="28"/>
      <c r="D64" s="138"/>
      <c r="E64" s="28" t="s">
        <v>16</v>
      </c>
      <c r="F64" s="34">
        <v>0</v>
      </c>
      <c r="G64" s="35"/>
      <c r="H64" s="16"/>
      <c r="I64" s="28" t="s">
        <v>16</v>
      </c>
      <c r="J64" s="34">
        <v>0</v>
      </c>
      <c r="K64" s="35"/>
      <c r="L64" s="16"/>
      <c r="M64" s="28" t="s">
        <v>16</v>
      </c>
      <c r="N64" s="34">
        <v>0</v>
      </c>
      <c r="O64" s="35"/>
      <c r="P64" s="160"/>
      <c r="Q64" s="28" t="s">
        <v>16</v>
      </c>
      <c r="R64" s="34">
        <v>0</v>
      </c>
      <c r="S64" s="35"/>
      <c r="T64" s="160"/>
      <c r="U64" s="28" t="s">
        <v>16</v>
      </c>
      <c r="V64" s="34">
        <v>0</v>
      </c>
      <c r="W64" s="35"/>
      <c r="X64" s="19"/>
      <c r="Y64" s="9"/>
      <c r="Z64" s="419"/>
      <c r="AA64" s="149"/>
      <c r="AB64" s="319" t="s">
        <v>217</v>
      </c>
    </row>
    <row r="65" spans="2:28" x14ac:dyDescent="0.3">
      <c r="B65" s="137"/>
      <c r="C65" s="28"/>
      <c r="D65" s="138"/>
      <c r="E65" s="28"/>
      <c r="F65" s="34"/>
      <c r="G65" s="35"/>
      <c r="H65" s="16"/>
      <c r="I65" s="28"/>
      <c r="J65" s="34"/>
      <c r="K65" s="35"/>
      <c r="L65" s="16"/>
      <c r="M65" s="28"/>
      <c r="N65" s="34"/>
      <c r="O65" s="35"/>
      <c r="P65" s="160"/>
      <c r="Q65" s="28"/>
      <c r="R65" s="34"/>
      <c r="S65" s="35"/>
      <c r="T65" s="160"/>
      <c r="U65" s="28"/>
      <c r="V65" s="34"/>
      <c r="W65" s="35"/>
      <c r="X65" s="19"/>
      <c r="Y65" s="9"/>
      <c r="Z65" s="419"/>
      <c r="AA65" s="149"/>
      <c r="AB65" s="54"/>
    </row>
    <row r="66" spans="2:28" x14ac:dyDescent="0.3">
      <c r="B66" s="137"/>
      <c r="C66" s="28"/>
      <c r="D66" s="138"/>
      <c r="E66" s="28" t="s">
        <v>4</v>
      </c>
      <c r="F66" s="34">
        <v>0</v>
      </c>
      <c r="G66" s="35">
        <f>LARGE(F67:F68,1)+F66</f>
        <v>0</v>
      </c>
      <c r="H66" s="16"/>
      <c r="I66" s="28" t="s">
        <v>4</v>
      </c>
      <c r="J66" s="34">
        <v>0</v>
      </c>
      <c r="K66" s="35">
        <f>LARGE(J67:J68,1)+J66</f>
        <v>0</v>
      </c>
      <c r="L66" s="16"/>
      <c r="M66" s="28" t="s">
        <v>4</v>
      </c>
      <c r="N66" s="34">
        <v>0</v>
      </c>
      <c r="O66" s="35">
        <f>LARGE(N67:N68,1)+N66</f>
        <v>0</v>
      </c>
      <c r="P66" s="160" t="e">
        <f>LARGE(O67:O68,1)+O66</f>
        <v>#NUM!</v>
      </c>
      <c r="Q66" s="28" t="s">
        <v>4</v>
      </c>
      <c r="R66" s="34">
        <v>0</v>
      </c>
      <c r="S66" s="35">
        <f>LARGE(R67:R68,1)+R66</f>
        <v>0</v>
      </c>
      <c r="T66" s="160" t="e">
        <f>LARGE(S67:S68,1)+S66</f>
        <v>#NUM!</v>
      </c>
      <c r="U66" s="28" t="s">
        <v>4</v>
      </c>
      <c r="V66" s="34">
        <v>0</v>
      </c>
      <c r="W66" s="35">
        <f>LARGE(V67:V68,1)+V66</f>
        <v>0</v>
      </c>
      <c r="X66" s="19"/>
      <c r="Y66" s="9">
        <v>0</v>
      </c>
      <c r="Z66" s="419"/>
      <c r="AA66" s="149"/>
      <c r="AB66" s="54"/>
    </row>
    <row r="67" spans="2:28" x14ac:dyDescent="0.3">
      <c r="B67" s="137"/>
      <c r="C67" s="28"/>
      <c r="D67" s="138"/>
      <c r="E67" s="28" t="s">
        <v>5</v>
      </c>
      <c r="F67" s="34">
        <v>0</v>
      </c>
      <c r="G67" s="35"/>
      <c r="H67" s="16"/>
      <c r="I67" s="28" t="s">
        <v>5</v>
      </c>
      <c r="J67" s="34">
        <v>0</v>
      </c>
      <c r="K67" s="35"/>
      <c r="L67" s="16"/>
      <c r="M67" s="28" t="s">
        <v>5</v>
      </c>
      <c r="N67" s="34">
        <v>0</v>
      </c>
      <c r="O67" s="35"/>
      <c r="P67" s="160"/>
      <c r="Q67" s="28" t="s">
        <v>5</v>
      </c>
      <c r="R67" s="34">
        <v>0</v>
      </c>
      <c r="S67" s="35"/>
      <c r="T67" s="160"/>
      <c r="U67" s="28" t="s">
        <v>5</v>
      </c>
      <c r="V67" s="34">
        <v>0</v>
      </c>
      <c r="W67" s="35"/>
      <c r="X67" s="19"/>
      <c r="Y67" s="9"/>
      <c r="Z67" s="419"/>
      <c r="AA67" s="149"/>
      <c r="AB67" s="54"/>
    </row>
    <row r="68" spans="2:28" x14ac:dyDescent="0.3">
      <c r="B68" s="137"/>
      <c r="C68" s="28"/>
      <c r="D68" s="138"/>
      <c r="E68" s="28" t="s">
        <v>16</v>
      </c>
      <c r="F68" s="34">
        <v>0</v>
      </c>
      <c r="G68" s="35"/>
      <c r="H68" s="16"/>
      <c r="I68" s="28" t="s">
        <v>16</v>
      </c>
      <c r="J68" s="34">
        <v>0</v>
      </c>
      <c r="K68" s="35"/>
      <c r="L68" s="16"/>
      <c r="M68" s="28" t="s">
        <v>16</v>
      </c>
      <c r="N68" s="34">
        <v>0</v>
      </c>
      <c r="O68" s="35"/>
      <c r="P68" s="160"/>
      <c r="Q68" s="28" t="s">
        <v>16</v>
      </c>
      <c r="R68" s="34">
        <v>0</v>
      </c>
      <c r="S68" s="35"/>
      <c r="T68" s="160"/>
      <c r="U68" s="28" t="s">
        <v>16</v>
      </c>
      <c r="V68" s="34">
        <v>0</v>
      </c>
      <c r="W68" s="35"/>
      <c r="X68" s="19"/>
      <c r="Y68" s="9"/>
      <c r="Z68" s="419"/>
      <c r="AA68" s="149"/>
      <c r="AB68" s="54"/>
    </row>
    <row r="69" spans="2:28" hidden="1" x14ac:dyDescent="0.3">
      <c r="B69" s="137"/>
      <c r="C69" s="28"/>
      <c r="D69" s="138"/>
      <c r="E69" s="28"/>
      <c r="F69" s="34"/>
      <c r="G69" s="35"/>
      <c r="H69" s="16"/>
      <c r="I69" s="138"/>
      <c r="J69" s="29"/>
      <c r="K69" s="9"/>
      <c r="L69" s="16"/>
      <c r="M69" s="28"/>
      <c r="N69" s="34"/>
      <c r="O69" s="35"/>
      <c r="P69" s="16"/>
      <c r="Q69" s="138"/>
      <c r="R69" s="28"/>
      <c r="S69" s="39"/>
      <c r="T69" s="19"/>
      <c r="U69" s="138"/>
      <c r="V69" s="28"/>
      <c r="W69" s="39"/>
      <c r="X69" s="19"/>
      <c r="Y69" s="9"/>
      <c r="Z69" s="419"/>
      <c r="AA69" s="149"/>
      <c r="AB69" s="54"/>
    </row>
    <row r="70" spans="2:28" hidden="1" x14ac:dyDescent="0.3">
      <c r="B70" s="137"/>
      <c r="C70" s="28"/>
      <c r="D70" s="138"/>
      <c r="E70" s="28" t="s">
        <v>4</v>
      </c>
      <c r="F70" s="34">
        <v>0</v>
      </c>
      <c r="G70" s="35">
        <f>LARGE(F71:F72,1)+F70</f>
        <v>0</v>
      </c>
      <c r="H70" s="16"/>
      <c r="I70" s="138" t="s">
        <v>4</v>
      </c>
      <c r="J70" s="29">
        <v>0</v>
      </c>
      <c r="K70" s="35">
        <f>LARGE(J71:J72,1)+J70</f>
        <v>0</v>
      </c>
      <c r="L70" s="16"/>
      <c r="M70" s="138" t="s">
        <v>4</v>
      </c>
      <c r="N70" s="29">
        <v>0</v>
      </c>
      <c r="O70" s="35">
        <f>LARGE(N71:N72,1)+N70</f>
        <v>0</v>
      </c>
      <c r="P70" s="16"/>
      <c r="Q70" s="28" t="s">
        <v>4</v>
      </c>
      <c r="R70" s="34">
        <v>0</v>
      </c>
      <c r="S70" s="35">
        <f>LARGE(R71:R72,1)+R70</f>
        <v>0</v>
      </c>
      <c r="T70" s="19"/>
      <c r="U70" s="28" t="s">
        <v>4</v>
      </c>
      <c r="V70" s="34">
        <v>0</v>
      </c>
      <c r="W70" s="35">
        <f>LARGE(V71:V72,1)+V70</f>
        <v>0</v>
      </c>
      <c r="X70" s="19"/>
      <c r="Y70" s="9">
        <f>SUM(LARGE(G70:W70,{1,2,3,4}))</f>
        <v>0</v>
      </c>
      <c r="Z70" s="419">
        <f>RANK(Y70,$Y$9:$Y$51)</f>
        <v>2</v>
      </c>
      <c r="AA70" s="149"/>
      <c r="AB70" s="54"/>
    </row>
    <row r="71" spans="2:28" hidden="1" x14ac:dyDescent="0.3">
      <c r="B71" s="137"/>
      <c r="C71" s="28"/>
      <c r="D71" s="138"/>
      <c r="E71" s="28" t="s">
        <v>5</v>
      </c>
      <c r="F71" s="34">
        <v>0</v>
      </c>
      <c r="G71" s="35"/>
      <c r="H71" s="16"/>
      <c r="I71" s="138" t="s">
        <v>5</v>
      </c>
      <c r="J71" s="29">
        <v>0</v>
      </c>
      <c r="K71" s="9"/>
      <c r="L71" s="16"/>
      <c r="M71" s="138" t="s">
        <v>5</v>
      </c>
      <c r="N71" s="29">
        <v>0</v>
      </c>
      <c r="O71" s="9"/>
      <c r="P71" s="16"/>
      <c r="Q71" s="28" t="s">
        <v>5</v>
      </c>
      <c r="R71" s="34">
        <v>0</v>
      </c>
      <c r="S71" s="35"/>
      <c r="T71" s="19"/>
      <c r="U71" s="28" t="s">
        <v>5</v>
      </c>
      <c r="V71" s="34">
        <v>0</v>
      </c>
      <c r="W71" s="35"/>
      <c r="X71" s="19"/>
      <c r="Y71" s="9"/>
      <c r="Z71" s="419"/>
      <c r="AA71" s="149"/>
      <c r="AB71" s="54"/>
    </row>
    <row r="72" spans="2:28" hidden="1" x14ac:dyDescent="0.3">
      <c r="B72" s="137"/>
      <c r="C72" s="28"/>
      <c r="D72" s="138"/>
      <c r="E72" s="28" t="s">
        <v>16</v>
      </c>
      <c r="F72" s="34">
        <v>0</v>
      </c>
      <c r="G72" s="35"/>
      <c r="H72" s="16"/>
      <c r="I72" s="138" t="s">
        <v>16</v>
      </c>
      <c r="J72" s="29">
        <v>0</v>
      </c>
      <c r="K72" s="9"/>
      <c r="L72" s="16"/>
      <c r="M72" s="138" t="s">
        <v>16</v>
      </c>
      <c r="N72" s="29">
        <v>0</v>
      </c>
      <c r="O72" s="9"/>
      <c r="P72" s="16"/>
      <c r="Q72" s="28" t="s">
        <v>16</v>
      </c>
      <c r="R72" s="34">
        <v>0</v>
      </c>
      <c r="S72" s="35"/>
      <c r="T72" s="19"/>
      <c r="U72" s="28" t="s">
        <v>16</v>
      </c>
      <c r="V72" s="34">
        <v>0</v>
      </c>
      <c r="W72" s="35"/>
      <c r="X72" s="19"/>
      <c r="Y72" s="9"/>
      <c r="Z72" s="419"/>
      <c r="AA72" s="149"/>
      <c r="AB72" s="54"/>
    </row>
    <row r="73" spans="2:28" hidden="1" x14ac:dyDescent="0.3">
      <c r="B73" s="137"/>
      <c r="C73" s="28"/>
      <c r="D73" s="138"/>
      <c r="E73" s="28"/>
      <c r="F73" s="34"/>
      <c r="G73" s="35"/>
      <c r="H73" s="16"/>
      <c r="I73" s="138"/>
      <c r="J73" s="29"/>
      <c r="K73" s="9"/>
      <c r="L73" s="16"/>
      <c r="M73" s="138"/>
      <c r="N73" s="29"/>
      <c r="O73" s="9"/>
      <c r="P73" s="16"/>
      <c r="Q73" s="138"/>
      <c r="R73" s="28"/>
      <c r="S73" s="9"/>
      <c r="T73" s="19"/>
      <c r="U73" s="138"/>
      <c r="V73" s="28"/>
      <c r="W73" s="9"/>
      <c r="X73" s="19"/>
      <c r="Y73" s="9"/>
      <c r="Z73" s="419"/>
      <c r="AA73" s="149"/>
      <c r="AB73" s="54"/>
    </row>
    <row r="74" spans="2:28" hidden="1" x14ac:dyDescent="0.3">
      <c r="B74" s="137"/>
      <c r="C74" s="28"/>
      <c r="D74" s="138"/>
      <c r="E74" s="28" t="s">
        <v>4</v>
      </c>
      <c r="F74" s="34">
        <v>0</v>
      </c>
      <c r="G74" s="35">
        <f>LARGE(F75:F76,1)+F74</f>
        <v>0</v>
      </c>
      <c r="H74" s="16"/>
      <c r="I74" s="138" t="s">
        <v>4</v>
      </c>
      <c r="J74" s="29">
        <v>0</v>
      </c>
      <c r="K74" s="35">
        <f>LARGE(J75:J76,1)+J74</f>
        <v>0</v>
      </c>
      <c r="L74" s="16"/>
      <c r="M74" s="138" t="s">
        <v>4</v>
      </c>
      <c r="N74" s="29">
        <v>0</v>
      </c>
      <c r="O74" s="35">
        <f>LARGE(N75:N76,1)+N74</f>
        <v>0</v>
      </c>
      <c r="P74" s="16"/>
      <c r="Q74" s="138" t="s">
        <v>4</v>
      </c>
      <c r="R74" s="29">
        <v>0</v>
      </c>
      <c r="S74" s="35">
        <f>LARGE(R75:R76,1)+R74</f>
        <v>0</v>
      </c>
      <c r="T74" s="19"/>
      <c r="U74" s="138" t="s">
        <v>4</v>
      </c>
      <c r="V74" s="29">
        <v>0</v>
      </c>
      <c r="W74" s="35">
        <f>LARGE(V75:V76,1)+V74</f>
        <v>0</v>
      </c>
      <c r="X74" s="19"/>
      <c r="Y74" s="9">
        <f>SUM(LARGE(G74:W74,{1,2,3,4}))</f>
        <v>0</v>
      </c>
      <c r="Z74" s="419">
        <f>RANK(Y74,$Y$9:$Y$51)</f>
        <v>2</v>
      </c>
      <c r="AA74" s="149"/>
      <c r="AB74" s="54"/>
    </row>
    <row r="75" spans="2:28" hidden="1" x14ac:dyDescent="0.3">
      <c r="B75" s="137"/>
      <c r="C75" s="28"/>
      <c r="D75" s="138"/>
      <c r="E75" s="28" t="s">
        <v>5</v>
      </c>
      <c r="F75" s="34">
        <v>0</v>
      </c>
      <c r="G75" s="35"/>
      <c r="H75" s="16"/>
      <c r="I75" s="138" t="s">
        <v>5</v>
      </c>
      <c r="J75" s="29">
        <v>0</v>
      </c>
      <c r="K75" s="9"/>
      <c r="L75" s="16"/>
      <c r="M75" s="138" t="s">
        <v>5</v>
      </c>
      <c r="N75" s="29">
        <v>0</v>
      </c>
      <c r="O75" s="9"/>
      <c r="P75" s="16"/>
      <c r="Q75" s="138" t="s">
        <v>5</v>
      </c>
      <c r="R75" s="29">
        <v>0</v>
      </c>
      <c r="S75" s="9"/>
      <c r="T75" s="19"/>
      <c r="U75" s="138" t="s">
        <v>5</v>
      </c>
      <c r="V75" s="29">
        <v>0</v>
      </c>
      <c r="W75" s="9"/>
      <c r="X75" s="19"/>
      <c r="Y75" s="9"/>
      <c r="Z75" s="419"/>
      <c r="AA75" s="149"/>
      <c r="AB75" s="54"/>
    </row>
    <row r="76" spans="2:28" hidden="1" x14ac:dyDescent="0.3">
      <c r="B76" s="137"/>
      <c r="C76" s="28"/>
      <c r="D76" s="138"/>
      <c r="E76" s="28" t="s">
        <v>16</v>
      </c>
      <c r="F76" s="34">
        <v>0</v>
      </c>
      <c r="G76" s="35"/>
      <c r="H76" s="16"/>
      <c r="I76" s="138" t="s">
        <v>16</v>
      </c>
      <c r="J76" s="29">
        <v>0</v>
      </c>
      <c r="K76" s="9"/>
      <c r="L76" s="16"/>
      <c r="M76" s="138" t="s">
        <v>16</v>
      </c>
      <c r="N76" s="29">
        <v>0</v>
      </c>
      <c r="O76" s="9"/>
      <c r="P76" s="16"/>
      <c r="Q76" s="138" t="s">
        <v>16</v>
      </c>
      <c r="R76" s="29">
        <v>0</v>
      </c>
      <c r="S76" s="9"/>
      <c r="T76" s="19"/>
      <c r="U76" s="138" t="s">
        <v>16</v>
      </c>
      <c r="V76" s="29">
        <v>0</v>
      </c>
      <c r="W76" s="9"/>
      <c r="X76" s="19"/>
      <c r="Y76" s="9"/>
      <c r="Z76" s="419"/>
      <c r="AA76" s="149"/>
      <c r="AB76" s="54"/>
    </row>
    <row r="77" spans="2:28" hidden="1" x14ac:dyDescent="0.3">
      <c r="B77" s="137"/>
      <c r="C77" s="28"/>
      <c r="D77" s="138"/>
      <c r="E77" s="28"/>
      <c r="F77" s="34"/>
      <c r="G77" s="35"/>
      <c r="H77" s="16"/>
      <c r="I77" s="138"/>
      <c r="J77" s="29"/>
      <c r="K77" s="9"/>
      <c r="L77" s="16"/>
      <c r="M77" s="138"/>
      <c r="N77" s="29"/>
      <c r="O77" s="9"/>
      <c r="P77" s="16"/>
      <c r="Q77" s="138"/>
      <c r="R77" s="28"/>
      <c r="S77" s="9"/>
      <c r="T77" s="19"/>
      <c r="U77" s="138"/>
      <c r="V77" s="28"/>
      <c r="W77" s="9"/>
      <c r="X77" s="19"/>
      <c r="Y77" s="9"/>
      <c r="Z77" s="419"/>
      <c r="AA77" s="149"/>
      <c r="AB77" s="54"/>
    </row>
    <row r="78" spans="2:28" hidden="1" x14ac:dyDescent="0.3">
      <c r="B78" s="137"/>
      <c r="C78" s="28"/>
      <c r="D78" s="138"/>
      <c r="E78" s="28" t="s">
        <v>4</v>
      </c>
      <c r="F78" s="34">
        <v>0</v>
      </c>
      <c r="G78" s="35">
        <f t="shared" ref="G78" si="23">LARGE(F78:F79,1)+F80</f>
        <v>0</v>
      </c>
      <c r="H78" s="16"/>
      <c r="I78" s="138" t="s">
        <v>4</v>
      </c>
      <c r="J78" s="29">
        <v>0</v>
      </c>
      <c r="K78" s="9"/>
      <c r="L78" s="16"/>
      <c r="M78" s="138" t="s">
        <v>4</v>
      </c>
      <c r="N78" s="29">
        <v>0</v>
      </c>
      <c r="O78" s="35">
        <f>LARGE(N78:N79,1)+N80</f>
        <v>0</v>
      </c>
      <c r="P78" s="16"/>
      <c r="Q78" s="138" t="s">
        <v>4</v>
      </c>
      <c r="R78" s="29">
        <v>0</v>
      </c>
      <c r="S78" s="35">
        <f>LARGE(R78:R79,1)+R80</f>
        <v>0</v>
      </c>
      <c r="T78" s="19"/>
      <c r="U78" s="138" t="s">
        <v>4</v>
      </c>
      <c r="V78" s="29">
        <v>0</v>
      </c>
      <c r="W78" s="35">
        <f>LARGE(V78:V79,1)+V80</f>
        <v>0</v>
      </c>
      <c r="X78" s="19"/>
      <c r="Y78" s="9">
        <f>SUM(LARGE(G78:W78,{1,2,3,4}))</f>
        <v>0</v>
      </c>
      <c r="Z78" s="419">
        <f>RANK(Y78,$Y$9:$Y$51)</f>
        <v>2</v>
      </c>
      <c r="AA78" s="149"/>
      <c r="AB78" s="54"/>
    </row>
    <row r="79" spans="2:28" hidden="1" x14ac:dyDescent="0.3">
      <c r="B79" s="137"/>
      <c r="C79" s="28"/>
      <c r="D79" s="138"/>
      <c r="E79" s="28" t="s">
        <v>5</v>
      </c>
      <c r="F79" s="34">
        <v>0</v>
      </c>
      <c r="G79" s="35"/>
      <c r="H79" s="16"/>
      <c r="I79" s="138" t="s">
        <v>5</v>
      </c>
      <c r="J79" s="29">
        <v>0</v>
      </c>
      <c r="K79" s="9"/>
      <c r="L79" s="16"/>
      <c r="M79" s="138" t="s">
        <v>5</v>
      </c>
      <c r="N79" s="29">
        <v>0</v>
      </c>
      <c r="O79" s="9"/>
      <c r="P79" s="16"/>
      <c r="Q79" s="138" t="s">
        <v>5</v>
      </c>
      <c r="R79" s="29">
        <v>0</v>
      </c>
      <c r="S79" s="9"/>
      <c r="T79" s="19"/>
      <c r="U79" s="138" t="s">
        <v>5</v>
      </c>
      <c r="V79" s="29">
        <v>0</v>
      </c>
      <c r="W79" s="9"/>
      <c r="X79" s="19"/>
      <c r="Y79" s="9"/>
      <c r="Z79" s="419"/>
      <c r="AA79" s="149"/>
      <c r="AB79" s="54"/>
    </row>
    <row r="80" spans="2:28" hidden="1" x14ac:dyDescent="0.3">
      <c r="B80" s="137"/>
      <c r="C80" s="28"/>
      <c r="D80" s="138"/>
      <c r="E80" s="28" t="s">
        <v>16</v>
      </c>
      <c r="F80" s="34">
        <v>0</v>
      </c>
      <c r="G80" s="35"/>
      <c r="H80" s="16"/>
      <c r="I80" s="138" t="s">
        <v>16</v>
      </c>
      <c r="J80" s="29">
        <v>0</v>
      </c>
      <c r="K80" s="9"/>
      <c r="L80" s="16"/>
      <c r="M80" s="138" t="s">
        <v>16</v>
      </c>
      <c r="N80" s="29">
        <v>0</v>
      </c>
      <c r="O80" s="9"/>
      <c r="P80" s="16"/>
      <c r="Q80" s="138" t="s">
        <v>16</v>
      </c>
      <c r="R80" s="29">
        <v>0</v>
      </c>
      <c r="S80" s="9"/>
      <c r="T80" s="19"/>
      <c r="U80" s="138" t="s">
        <v>16</v>
      </c>
      <c r="V80" s="29">
        <v>0</v>
      </c>
      <c r="W80" s="9"/>
      <c r="X80" s="19"/>
      <c r="Y80" s="9"/>
      <c r="Z80" s="419"/>
      <c r="AA80" s="149"/>
      <c r="AB80" s="54"/>
    </row>
    <row r="81" spans="2:28" hidden="1" x14ac:dyDescent="0.3">
      <c r="B81" s="137"/>
      <c r="C81" s="28"/>
      <c r="D81" s="138"/>
      <c r="E81" s="28"/>
      <c r="F81" s="34"/>
      <c r="G81" s="35"/>
      <c r="H81" s="16"/>
      <c r="I81" s="138"/>
      <c r="J81" s="29"/>
      <c r="K81" s="9"/>
      <c r="L81" s="16"/>
      <c r="M81" s="138"/>
      <c r="N81" s="29"/>
      <c r="O81" s="9"/>
      <c r="P81" s="16"/>
      <c r="Q81" s="138"/>
      <c r="R81" s="28"/>
      <c r="S81" s="9"/>
      <c r="T81" s="19"/>
      <c r="U81" s="138"/>
      <c r="V81" s="28"/>
      <c r="W81" s="9"/>
      <c r="X81" s="19"/>
      <c r="Y81" s="9"/>
      <c r="Z81" s="419"/>
      <c r="AA81" s="149"/>
      <c r="AB81" s="54"/>
    </row>
    <row r="82" spans="2:28" ht="15" hidden="1" thickBot="1" x14ac:dyDescent="0.35">
      <c r="B82" s="137"/>
      <c r="C82" s="28"/>
      <c r="D82" s="138"/>
      <c r="E82" s="28" t="s">
        <v>4</v>
      </c>
      <c r="F82" s="34">
        <v>0</v>
      </c>
      <c r="G82" s="35">
        <f t="shared" ref="G82" si="24">LARGE(F82:F83,1)+F84</f>
        <v>0</v>
      </c>
      <c r="H82" s="16"/>
      <c r="I82" s="138" t="s">
        <v>4</v>
      </c>
      <c r="J82" s="29">
        <v>0</v>
      </c>
      <c r="K82" s="9"/>
      <c r="L82" s="16"/>
      <c r="M82" s="138" t="s">
        <v>4</v>
      </c>
      <c r="N82" s="29">
        <v>0</v>
      </c>
      <c r="O82" s="35">
        <f>LARGE(N82:N83,1)+N84</f>
        <v>0</v>
      </c>
      <c r="P82" s="17"/>
      <c r="Q82" s="138" t="s">
        <v>4</v>
      </c>
      <c r="R82" s="29">
        <v>0</v>
      </c>
      <c r="S82" s="35">
        <f>LARGE(R82:R83,1)+R84</f>
        <v>0</v>
      </c>
      <c r="T82" s="19"/>
      <c r="U82" s="138" t="s">
        <v>4</v>
      </c>
      <c r="V82" s="29">
        <v>0</v>
      </c>
      <c r="W82" s="35">
        <f>LARGE(V82:V83,1)+V84</f>
        <v>0</v>
      </c>
      <c r="X82" s="19"/>
      <c r="Y82" s="9">
        <f>SUM(LARGE(G82:W82,{1,2,3,4}))</f>
        <v>0</v>
      </c>
      <c r="Z82" s="419">
        <f>RANK(Y82,$Y$9:$Y$51)</f>
        <v>2</v>
      </c>
      <c r="AA82" s="149"/>
      <c r="AB82" s="54"/>
    </row>
    <row r="83" spans="2:28" hidden="1" x14ac:dyDescent="0.3">
      <c r="B83" s="137"/>
      <c r="C83" s="28"/>
      <c r="D83" s="138"/>
      <c r="E83" s="28" t="s">
        <v>5</v>
      </c>
      <c r="F83" s="29">
        <v>0</v>
      </c>
      <c r="G83" s="9"/>
      <c r="H83" s="16"/>
      <c r="I83" s="138" t="s">
        <v>5</v>
      </c>
      <c r="J83" s="29">
        <v>0</v>
      </c>
      <c r="K83" s="9"/>
      <c r="L83" s="16"/>
      <c r="M83" s="138" t="s">
        <v>5</v>
      </c>
      <c r="N83" s="29">
        <v>0</v>
      </c>
      <c r="O83" s="9"/>
      <c r="P83" s="15"/>
      <c r="Q83" s="138" t="s">
        <v>5</v>
      </c>
      <c r="R83" s="29">
        <v>0</v>
      </c>
      <c r="S83" s="9"/>
      <c r="T83" s="19"/>
      <c r="U83" s="138" t="s">
        <v>5</v>
      </c>
      <c r="V83" s="29">
        <v>0</v>
      </c>
      <c r="W83" s="9"/>
      <c r="X83" s="19"/>
      <c r="Y83" s="9"/>
      <c r="Z83" s="419"/>
      <c r="AA83" s="149"/>
      <c r="AB83" s="54"/>
    </row>
    <row r="84" spans="2:28" hidden="1" x14ac:dyDescent="0.3">
      <c r="B84" s="137"/>
      <c r="C84" s="28"/>
      <c r="D84" s="138"/>
      <c r="E84" s="28" t="s">
        <v>34</v>
      </c>
      <c r="F84" s="29">
        <v>0</v>
      </c>
      <c r="G84" s="9"/>
      <c r="H84" s="16"/>
      <c r="I84" s="138" t="s">
        <v>16</v>
      </c>
      <c r="J84" s="29">
        <v>0</v>
      </c>
      <c r="K84" s="9"/>
      <c r="L84" s="16"/>
      <c r="M84" s="138" t="s">
        <v>16</v>
      </c>
      <c r="N84" s="29">
        <v>0</v>
      </c>
      <c r="O84" s="9"/>
      <c r="P84" s="16"/>
      <c r="Q84" s="138" t="s">
        <v>16</v>
      </c>
      <c r="R84" s="29">
        <v>0</v>
      </c>
      <c r="S84" s="9"/>
      <c r="T84" s="19"/>
      <c r="U84" s="138" t="s">
        <v>16</v>
      </c>
      <c r="V84" s="29">
        <v>0</v>
      </c>
      <c r="W84" s="9"/>
      <c r="X84" s="19"/>
      <c r="Y84" s="9"/>
      <c r="Z84" s="419"/>
      <c r="AA84" s="149"/>
      <c r="AB84" s="54"/>
    </row>
    <row r="85" spans="2:28" hidden="1" x14ac:dyDescent="0.3">
      <c r="B85" s="137"/>
      <c r="C85" s="28"/>
      <c r="D85" s="138"/>
      <c r="E85" s="28"/>
      <c r="F85" s="29"/>
      <c r="G85" s="9"/>
      <c r="H85" s="16"/>
      <c r="I85" s="138"/>
      <c r="J85" s="29"/>
      <c r="K85" s="9"/>
      <c r="L85" s="16"/>
      <c r="M85" s="138"/>
      <c r="N85" s="29"/>
      <c r="O85" s="9"/>
      <c r="P85" s="16"/>
      <c r="Q85" s="138"/>
      <c r="R85" s="28"/>
      <c r="S85" s="9"/>
      <c r="T85" s="19"/>
      <c r="U85" s="138"/>
      <c r="V85" s="28"/>
      <c r="W85" s="9"/>
      <c r="X85" s="19"/>
      <c r="Y85" s="9"/>
      <c r="Z85" s="419"/>
      <c r="AA85" s="149"/>
      <c r="AB85" s="54"/>
    </row>
    <row r="86" spans="2:28" hidden="1" x14ac:dyDescent="0.3">
      <c r="B86" s="137"/>
      <c r="C86" s="28"/>
      <c r="D86" s="138"/>
      <c r="E86" s="28" t="s">
        <v>4</v>
      </c>
      <c r="F86" s="29">
        <v>0</v>
      </c>
      <c r="G86" s="35">
        <f t="shared" ref="G86" si="25">LARGE(F86:F87,1)+F88</f>
        <v>0</v>
      </c>
      <c r="H86" s="16"/>
      <c r="I86" s="138" t="s">
        <v>4</v>
      </c>
      <c r="J86" s="29">
        <v>0</v>
      </c>
      <c r="K86" s="9"/>
      <c r="L86" s="16"/>
      <c r="M86" s="138" t="s">
        <v>4</v>
      </c>
      <c r="N86" s="29">
        <v>0</v>
      </c>
      <c r="O86" s="35">
        <f>LARGE(N86:N87,1)+N88</f>
        <v>0</v>
      </c>
      <c r="P86" s="16"/>
      <c r="Q86" s="138" t="s">
        <v>4</v>
      </c>
      <c r="R86" s="29">
        <v>0</v>
      </c>
      <c r="S86" s="35">
        <f>LARGE(R86:R87,1)+R88</f>
        <v>0</v>
      </c>
      <c r="T86" s="19"/>
      <c r="U86" s="138" t="s">
        <v>4</v>
      </c>
      <c r="V86" s="29">
        <v>0</v>
      </c>
      <c r="W86" s="35">
        <f>LARGE(V86:V87,1)+V88</f>
        <v>0</v>
      </c>
      <c r="X86" s="19"/>
      <c r="Y86" s="9">
        <f>SUM(LARGE(G86:W86,{1,2,3,4}))</f>
        <v>0</v>
      </c>
      <c r="Z86" s="419">
        <f>RANK(Y86,$Y$9:$Y$51)</f>
        <v>2</v>
      </c>
      <c r="AA86" s="149"/>
      <c r="AB86" s="54"/>
    </row>
    <row r="87" spans="2:28" hidden="1" x14ac:dyDescent="0.3">
      <c r="B87" s="137"/>
      <c r="C87" s="28"/>
      <c r="D87" s="138"/>
      <c r="E87" s="28" t="s">
        <v>5</v>
      </c>
      <c r="F87" s="29">
        <v>0</v>
      </c>
      <c r="G87" s="9"/>
      <c r="H87" s="16"/>
      <c r="I87" s="138" t="s">
        <v>5</v>
      </c>
      <c r="J87" s="29">
        <v>0</v>
      </c>
      <c r="K87" s="9"/>
      <c r="L87" s="16"/>
      <c r="M87" s="138" t="s">
        <v>5</v>
      </c>
      <c r="N87" s="29">
        <v>0</v>
      </c>
      <c r="O87" s="9"/>
      <c r="P87" s="16"/>
      <c r="Q87" s="138" t="s">
        <v>5</v>
      </c>
      <c r="R87" s="29">
        <v>0</v>
      </c>
      <c r="S87" s="9"/>
      <c r="T87" s="19"/>
      <c r="U87" s="138" t="s">
        <v>5</v>
      </c>
      <c r="V87" s="29">
        <v>0</v>
      </c>
      <c r="W87" s="9"/>
      <c r="X87" s="19"/>
      <c r="Y87" s="9"/>
      <c r="Z87" s="419"/>
      <c r="AA87" s="149"/>
      <c r="AB87" s="54"/>
    </row>
    <row r="88" spans="2:28" hidden="1" x14ac:dyDescent="0.3">
      <c r="B88" s="137"/>
      <c r="C88" s="28"/>
      <c r="D88" s="138"/>
      <c r="E88" s="28" t="s">
        <v>34</v>
      </c>
      <c r="F88" s="29">
        <v>0</v>
      </c>
      <c r="G88" s="9"/>
      <c r="H88" s="16"/>
      <c r="I88" s="138" t="s">
        <v>16</v>
      </c>
      <c r="J88" s="29">
        <v>0</v>
      </c>
      <c r="K88" s="9"/>
      <c r="L88" s="16"/>
      <c r="M88" s="138" t="s">
        <v>16</v>
      </c>
      <c r="N88" s="29">
        <v>0</v>
      </c>
      <c r="O88" s="9"/>
      <c r="P88" s="16"/>
      <c r="Q88" s="138" t="s">
        <v>16</v>
      </c>
      <c r="R88" s="29">
        <v>0</v>
      </c>
      <c r="S88" s="9"/>
      <c r="T88" s="19"/>
      <c r="U88" s="138" t="s">
        <v>16</v>
      </c>
      <c r="V88" s="29">
        <v>0</v>
      </c>
      <c r="W88" s="9"/>
      <c r="X88" s="19"/>
      <c r="Y88" s="9"/>
      <c r="Z88" s="419"/>
      <c r="AA88" s="149"/>
      <c r="AB88" s="54"/>
    </row>
    <row r="89" spans="2:28" hidden="1" x14ac:dyDescent="0.3">
      <c r="B89" s="137"/>
      <c r="C89" s="28"/>
      <c r="D89" s="138"/>
      <c r="E89" s="138"/>
      <c r="F89" s="29"/>
      <c r="G89" s="9"/>
      <c r="H89" s="16"/>
      <c r="I89" s="138"/>
      <c r="J89" s="29"/>
      <c r="K89" s="9"/>
      <c r="L89" s="16"/>
      <c r="M89" s="138"/>
      <c r="N89" s="29"/>
      <c r="O89" s="9"/>
      <c r="P89" s="16"/>
      <c r="Q89" s="138"/>
      <c r="R89" s="29"/>
      <c r="S89" s="9"/>
      <c r="T89" s="19"/>
      <c r="U89" s="138"/>
      <c r="V89" s="29"/>
      <c r="W89" s="9"/>
      <c r="X89" s="19"/>
      <c r="Y89" s="9"/>
      <c r="Z89" s="419"/>
      <c r="AA89" s="149"/>
      <c r="AB89" s="54"/>
    </row>
    <row r="90" spans="2:28" hidden="1" x14ac:dyDescent="0.3">
      <c r="B90" s="137"/>
      <c r="C90" s="28"/>
      <c r="D90" s="138"/>
      <c r="E90" s="28" t="s">
        <v>4</v>
      </c>
      <c r="F90" s="29">
        <v>0</v>
      </c>
      <c r="G90" s="35">
        <f t="shared" ref="G90" si="26">LARGE(F90:F91,1)+F92</f>
        <v>0</v>
      </c>
      <c r="H90" s="16"/>
      <c r="I90" s="28" t="s">
        <v>4</v>
      </c>
      <c r="J90" s="29">
        <v>0</v>
      </c>
      <c r="K90" s="35">
        <f t="shared" ref="K90" si="27">LARGE(J90:J91,1)+J92</f>
        <v>0</v>
      </c>
      <c r="L90" s="16"/>
      <c r="M90" s="28" t="s">
        <v>4</v>
      </c>
      <c r="N90" s="29">
        <v>0</v>
      </c>
      <c r="O90" s="35">
        <f t="shared" ref="O90" si="28">LARGE(N90:N91,1)+N92</f>
        <v>0</v>
      </c>
      <c r="P90" s="16"/>
      <c r="Q90" s="28" t="s">
        <v>4</v>
      </c>
      <c r="R90" s="29">
        <v>0</v>
      </c>
      <c r="S90" s="35">
        <f t="shared" ref="S90" si="29">LARGE(R90:R91,1)+R92</f>
        <v>0</v>
      </c>
      <c r="T90" s="19"/>
      <c r="U90" s="28" t="s">
        <v>4</v>
      </c>
      <c r="V90" s="29">
        <v>0</v>
      </c>
      <c r="W90" s="35">
        <f t="shared" ref="W90" si="30">LARGE(V90:V91,1)+V92</f>
        <v>0</v>
      </c>
      <c r="X90" s="19"/>
      <c r="Y90" s="9">
        <f>SUM(LARGE(G90:W90,{1,2,3,4}))</f>
        <v>0</v>
      </c>
      <c r="Z90" s="419">
        <f>RANK(Y90,$Y$9:$Y$51)</f>
        <v>2</v>
      </c>
      <c r="AA90" s="149"/>
      <c r="AB90" s="54"/>
    </row>
    <row r="91" spans="2:28" hidden="1" x14ac:dyDescent="0.3">
      <c r="B91" s="137"/>
      <c r="C91" s="28"/>
      <c r="D91" s="138"/>
      <c r="E91" s="28" t="s">
        <v>5</v>
      </c>
      <c r="F91" s="29">
        <v>0</v>
      </c>
      <c r="G91" s="9"/>
      <c r="H91" s="16"/>
      <c r="I91" s="28" t="s">
        <v>5</v>
      </c>
      <c r="J91" s="29">
        <v>0</v>
      </c>
      <c r="K91" s="9"/>
      <c r="L91" s="16"/>
      <c r="M91" s="28" t="s">
        <v>5</v>
      </c>
      <c r="N91" s="29">
        <v>0</v>
      </c>
      <c r="O91" s="9"/>
      <c r="P91" s="16"/>
      <c r="Q91" s="28" t="s">
        <v>5</v>
      </c>
      <c r="R91" s="29">
        <v>0</v>
      </c>
      <c r="S91" s="9"/>
      <c r="T91" s="19"/>
      <c r="U91" s="28" t="s">
        <v>5</v>
      </c>
      <c r="V91" s="29">
        <v>0</v>
      </c>
      <c r="W91" s="9"/>
      <c r="X91" s="19"/>
      <c r="Y91" s="9"/>
      <c r="Z91" s="419"/>
      <c r="AA91" s="149"/>
      <c r="AB91" s="54"/>
    </row>
    <row r="92" spans="2:28" hidden="1" x14ac:dyDescent="0.3">
      <c r="B92" s="137"/>
      <c r="C92" s="28"/>
      <c r="D92" s="138"/>
      <c r="E92" s="28" t="s">
        <v>34</v>
      </c>
      <c r="F92" s="29">
        <v>0</v>
      </c>
      <c r="G92" s="9"/>
      <c r="H92" s="16"/>
      <c r="I92" s="28" t="s">
        <v>34</v>
      </c>
      <c r="J92" s="29">
        <v>0</v>
      </c>
      <c r="K92" s="9"/>
      <c r="L92" s="16"/>
      <c r="M92" s="28" t="s">
        <v>34</v>
      </c>
      <c r="N92" s="29">
        <v>0</v>
      </c>
      <c r="O92" s="9"/>
      <c r="P92" s="16"/>
      <c r="Q92" s="28" t="s">
        <v>34</v>
      </c>
      <c r="R92" s="29">
        <v>0</v>
      </c>
      <c r="S92" s="9"/>
      <c r="T92" s="19"/>
      <c r="U92" s="28" t="s">
        <v>34</v>
      </c>
      <c r="V92" s="29">
        <v>0</v>
      </c>
      <c r="W92" s="9"/>
      <c r="X92" s="19"/>
      <c r="Y92" s="9"/>
      <c r="Z92" s="419"/>
      <c r="AA92" s="149"/>
      <c r="AB92" s="54"/>
    </row>
    <row r="93" spans="2:28" hidden="1" x14ac:dyDescent="0.3">
      <c r="B93" s="137"/>
      <c r="C93" s="28"/>
      <c r="D93" s="138"/>
      <c r="E93" s="138"/>
      <c r="F93" s="29"/>
      <c r="G93" s="9"/>
      <c r="H93" s="16"/>
      <c r="I93" s="138"/>
      <c r="J93" s="29"/>
      <c r="K93" s="9"/>
      <c r="L93" s="16"/>
      <c r="M93" s="138"/>
      <c r="N93" s="29"/>
      <c r="O93" s="9"/>
      <c r="P93" s="16"/>
      <c r="Q93" s="138"/>
      <c r="R93" s="29"/>
      <c r="S93" s="9"/>
      <c r="T93" s="19"/>
      <c r="U93" s="138"/>
      <c r="V93" s="29"/>
      <c r="W93" s="9"/>
      <c r="X93" s="19"/>
      <c r="Y93" s="9"/>
      <c r="Z93" s="419"/>
      <c r="AA93" s="149"/>
      <c r="AB93" s="54"/>
    </row>
    <row r="94" spans="2:28" hidden="1" x14ac:dyDescent="0.3">
      <c r="B94" s="137"/>
      <c r="C94" s="28"/>
      <c r="D94" s="138"/>
      <c r="E94" s="28" t="s">
        <v>4</v>
      </c>
      <c r="F94" s="29">
        <v>0</v>
      </c>
      <c r="G94" s="35">
        <f t="shared" ref="G94" si="31">LARGE(F94:F95,1)+F96</f>
        <v>0</v>
      </c>
      <c r="H94" s="16"/>
      <c r="I94" s="28" t="s">
        <v>4</v>
      </c>
      <c r="J94" s="29">
        <v>0</v>
      </c>
      <c r="K94" s="35">
        <f t="shared" ref="K94" si="32">LARGE(J94:J95,1)+J96</f>
        <v>0</v>
      </c>
      <c r="L94" s="16"/>
      <c r="M94" s="28" t="s">
        <v>4</v>
      </c>
      <c r="N94" s="29">
        <v>0</v>
      </c>
      <c r="O94" s="35">
        <f t="shared" ref="O94" si="33">LARGE(N94:N95,1)+N96</f>
        <v>0</v>
      </c>
      <c r="P94" s="16"/>
      <c r="Q94" s="28" t="s">
        <v>4</v>
      </c>
      <c r="R94" s="29">
        <v>0</v>
      </c>
      <c r="S94" s="35">
        <f t="shared" ref="S94" si="34">LARGE(R94:R95,1)+R96</f>
        <v>0</v>
      </c>
      <c r="T94" s="19"/>
      <c r="U94" s="28" t="s">
        <v>4</v>
      </c>
      <c r="V94" s="29">
        <v>0</v>
      </c>
      <c r="W94" s="35">
        <f t="shared" ref="W94" si="35">LARGE(V94:V95,1)+V96</f>
        <v>0</v>
      </c>
      <c r="X94" s="19"/>
      <c r="Y94" s="9">
        <f>SUM(LARGE(G94:W94,{1,2,3,4}))</f>
        <v>0</v>
      </c>
      <c r="Z94" s="419">
        <f>RANK(Y94,$Y$9:$Y$51)</f>
        <v>2</v>
      </c>
      <c r="AA94" s="149"/>
      <c r="AB94" s="54"/>
    </row>
    <row r="95" spans="2:28" hidden="1" x14ac:dyDescent="0.3">
      <c r="B95" s="137"/>
      <c r="C95" s="28"/>
      <c r="D95" s="138"/>
      <c r="E95" s="28" t="s">
        <v>5</v>
      </c>
      <c r="F95" s="29">
        <v>0</v>
      </c>
      <c r="G95" s="9"/>
      <c r="H95" s="16"/>
      <c r="I95" s="28" t="s">
        <v>5</v>
      </c>
      <c r="J95" s="29">
        <v>0</v>
      </c>
      <c r="K95" s="9"/>
      <c r="L95" s="16"/>
      <c r="M95" s="28" t="s">
        <v>5</v>
      </c>
      <c r="N95" s="29">
        <v>0</v>
      </c>
      <c r="O95" s="9"/>
      <c r="P95" s="16"/>
      <c r="Q95" s="28" t="s">
        <v>5</v>
      </c>
      <c r="R95" s="29">
        <v>0</v>
      </c>
      <c r="S95" s="9"/>
      <c r="T95" s="19"/>
      <c r="U95" s="28" t="s">
        <v>5</v>
      </c>
      <c r="V95" s="29">
        <v>0</v>
      </c>
      <c r="W95" s="9"/>
      <c r="X95" s="19"/>
      <c r="Y95" s="9"/>
      <c r="Z95" s="419"/>
      <c r="AA95" s="149"/>
      <c r="AB95" s="54"/>
    </row>
    <row r="96" spans="2:28" hidden="1" x14ac:dyDescent="0.3">
      <c r="B96" s="137"/>
      <c r="C96" s="28"/>
      <c r="D96" s="138"/>
      <c r="E96" s="28" t="s">
        <v>34</v>
      </c>
      <c r="F96" s="29">
        <v>0</v>
      </c>
      <c r="G96" s="9"/>
      <c r="H96" s="16"/>
      <c r="I96" s="28" t="s">
        <v>34</v>
      </c>
      <c r="J96" s="29">
        <v>0</v>
      </c>
      <c r="K96" s="9"/>
      <c r="L96" s="16"/>
      <c r="M96" s="28" t="s">
        <v>34</v>
      </c>
      <c r="N96" s="29">
        <v>0</v>
      </c>
      <c r="O96" s="9"/>
      <c r="P96" s="16"/>
      <c r="Q96" s="28" t="s">
        <v>34</v>
      </c>
      <c r="R96" s="29">
        <v>0</v>
      </c>
      <c r="S96" s="9"/>
      <c r="T96" s="19"/>
      <c r="U96" s="28" t="s">
        <v>34</v>
      </c>
      <c r="V96" s="29">
        <v>0</v>
      </c>
      <c r="W96" s="9"/>
      <c r="X96" s="19"/>
      <c r="Y96" s="9"/>
      <c r="Z96" s="419"/>
      <c r="AA96" s="149"/>
      <c r="AB96" s="54"/>
    </row>
    <row r="97" spans="2:28" hidden="1" x14ac:dyDescent="0.3">
      <c r="B97" s="137"/>
      <c r="C97" s="28"/>
      <c r="D97" s="138"/>
      <c r="E97" s="138"/>
      <c r="F97" s="29"/>
      <c r="G97" s="9"/>
      <c r="H97" s="16"/>
      <c r="I97" s="138"/>
      <c r="J97" s="29"/>
      <c r="K97" s="9"/>
      <c r="L97" s="16"/>
      <c r="M97" s="138"/>
      <c r="N97" s="29"/>
      <c r="O97" s="9"/>
      <c r="P97" s="16"/>
      <c r="Q97" s="138"/>
      <c r="R97" s="29"/>
      <c r="S97" s="9"/>
      <c r="T97" s="19"/>
      <c r="U97" s="138"/>
      <c r="V97" s="29"/>
      <c r="W97" s="9"/>
      <c r="X97" s="19"/>
      <c r="Y97" s="9"/>
      <c r="Z97" s="419"/>
      <c r="AA97" s="149"/>
      <c r="AB97" s="54"/>
    </row>
    <row r="98" spans="2:28" hidden="1" x14ac:dyDescent="0.3">
      <c r="B98" s="137"/>
      <c r="C98" s="28"/>
      <c r="D98" s="138"/>
      <c r="E98" s="28" t="s">
        <v>4</v>
      </c>
      <c r="F98" s="29">
        <v>0</v>
      </c>
      <c r="G98" s="35">
        <f t="shared" ref="G98" si="36">LARGE(F98:F99,1)+F100</f>
        <v>0</v>
      </c>
      <c r="H98" s="16"/>
      <c r="I98" s="28" t="s">
        <v>4</v>
      </c>
      <c r="J98" s="29">
        <v>0</v>
      </c>
      <c r="K98" s="35">
        <f t="shared" ref="K98" si="37">LARGE(J98:J99,1)+J100</f>
        <v>0</v>
      </c>
      <c r="L98" s="16"/>
      <c r="M98" s="28" t="s">
        <v>4</v>
      </c>
      <c r="N98" s="29">
        <v>0</v>
      </c>
      <c r="O98" s="35">
        <f t="shared" ref="O98" si="38">LARGE(N98:N99,1)+N100</f>
        <v>0</v>
      </c>
      <c r="P98" s="16"/>
      <c r="Q98" s="28" t="s">
        <v>4</v>
      </c>
      <c r="R98" s="29">
        <v>0</v>
      </c>
      <c r="S98" s="35">
        <f t="shared" ref="S98" si="39">LARGE(R98:R99,1)+R100</f>
        <v>0</v>
      </c>
      <c r="T98" s="19"/>
      <c r="U98" s="28" t="s">
        <v>4</v>
      </c>
      <c r="V98" s="29">
        <v>0</v>
      </c>
      <c r="W98" s="35">
        <f t="shared" ref="W98" si="40">LARGE(V98:V99,1)+V100</f>
        <v>0</v>
      </c>
      <c r="X98" s="19"/>
      <c r="Y98" s="9">
        <f>SUM(LARGE(G98:W98,{1,2,3,4}))</f>
        <v>0</v>
      </c>
      <c r="Z98" s="419">
        <f>RANK(Y98,$Y$9:$Y$51)</f>
        <v>2</v>
      </c>
      <c r="AA98" s="149"/>
      <c r="AB98" s="54"/>
    </row>
    <row r="99" spans="2:28" hidden="1" x14ac:dyDescent="0.3">
      <c r="B99" s="137"/>
      <c r="C99" s="28"/>
      <c r="D99" s="138"/>
      <c r="E99" s="28" t="s">
        <v>5</v>
      </c>
      <c r="F99" s="29">
        <v>0</v>
      </c>
      <c r="G99" s="9"/>
      <c r="H99" s="16"/>
      <c r="I99" s="28" t="s">
        <v>5</v>
      </c>
      <c r="J99" s="29">
        <v>0</v>
      </c>
      <c r="K99" s="9"/>
      <c r="L99" s="16"/>
      <c r="M99" s="28" t="s">
        <v>5</v>
      </c>
      <c r="N99" s="29">
        <v>0</v>
      </c>
      <c r="O99" s="9"/>
      <c r="P99" s="16"/>
      <c r="Q99" s="28" t="s">
        <v>5</v>
      </c>
      <c r="R99" s="29">
        <v>0</v>
      </c>
      <c r="S99" s="9"/>
      <c r="T99" s="19"/>
      <c r="U99" s="28" t="s">
        <v>5</v>
      </c>
      <c r="V99" s="29">
        <v>0</v>
      </c>
      <c r="W99" s="9"/>
      <c r="X99" s="19"/>
      <c r="Y99" s="9"/>
      <c r="Z99" s="419"/>
      <c r="AA99" s="149"/>
      <c r="AB99" s="54"/>
    </row>
    <row r="100" spans="2:28" hidden="1" x14ac:dyDescent="0.3">
      <c r="B100" s="137"/>
      <c r="C100" s="28"/>
      <c r="D100" s="138"/>
      <c r="E100" s="28" t="s">
        <v>34</v>
      </c>
      <c r="F100" s="29">
        <v>0</v>
      </c>
      <c r="G100" s="9"/>
      <c r="H100" s="16"/>
      <c r="I100" s="28" t="s">
        <v>34</v>
      </c>
      <c r="J100" s="29">
        <v>0</v>
      </c>
      <c r="K100" s="9"/>
      <c r="L100" s="16"/>
      <c r="M100" s="28" t="s">
        <v>34</v>
      </c>
      <c r="N100" s="29">
        <v>0</v>
      </c>
      <c r="O100" s="9"/>
      <c r="P100" s="16"/>
      <c r="Q100" s="28" t="s">
        <v>34</v>
      </c>
      <c r="R100" s="29">
        <v>0</v>
      </c>
      <c r="S100" s="9"/>
      <c r="T100" s="19"/>
      <c r="U100" s="28" t="s">
        <v>34</v>
      </c>
      <c r="V100" s="29">
        <v>0</v>
      </c>
      <c r="W100" s="9"/>
      <c r="X100" s="19"/>
      <c r="Y100" s="9"/>
      <c r="Z100" s="419"/>
      <c r="AA100" s="149"/>
      <c r="AB100" s="54"/>
    </row>
    <row r="101" spans="2:28" x14ac:dyDescent="0.3">
      <c r="B101" s="137"/>
      <c r="C101" s="28"/>
      <c r="D101" s="138"/>
      <c r="E101" s="138"/>
      <c r="F101" s="29"/>
      <c r="G101" s="9"/>
      <c r="H101" s="16"/>
      <c r="I101" s="138"/>
      <c r="J101" s="29"/>
      <c r="K101" s="9"/>
      <c r="L101" s="16"/>
      <c r="M101" s="138"/>
      <c r="N101" s="29"/>
      <c r="O101" s="9"/>
      <c r="P101" s="16"/>
      <c r="Q101" s="138"/>
      <c r="R101" s="29"/>
      <c r="S101" s="9"/>
      <c r="T101" s="19"/>
      <c r="U101" s="138"/>
      <c r="V101" s="29"/>
      <c r="W101" s="9"/>
      <c r="X101" s="19"/>
      <c r="Y101" s="9"/>
      <c r="Z101" s="419"/>
      <c r="AA101" s="149"/>
      <c r="AB101" s="54"/>
    </row>
    <row r="102" spans="2:28" x14ac:dyDescent="0.3">
      <c r="B102" s="137"/>
      <c r="C102" s="28"/>
      <c r="D102" s="138"/>
      <c r="E102" s="28" t="s">
        <v>4</v>
      </c>
      <c r="F102" s="29">
        <v>0</v>
      </c>
      <c r="G102" s="35">
        <f t="shared" ref="G102" si="41">LARGE(F102:F103,1)+F104</f>
        <v>0</v>
      </c>
      <c r="H102" s="16"/>
      <c r="I102" s="28" t="s">
        <v>4</v>
      </c>
      <c r="J102" s="29">
        <v>0</v>
      </c>
      <c r="K102" s="35">
        <f t="shared" ref="K102" si="42">LARGE(J102:J103,1)+J104</f>
        <v>0</v>
      </c>
      <c r="L102" s="16"/>
      <c r="M102" s="28" t="s">
        <v>4</v>
      </c>
      <c r="N102" s="29">
        <v>0</v>
      </c>
      <c r="O102" s="35">
        <f t="shared" ref="O102" si="43">LARGE(N102:N103,1)+N104</f>
        <v>0</v>
      </c>
      <c r="P102" s="16"/>
      <c r="Q102" s="28" t="s">
        <v>4</v>
      </c>
      <c r="R102" s="29">
        <v>0</v>
      </c>
      <c r="S102" s="35">
        <f t="shared" ref="S102" si="44">LARGE(R102:R103,1)+R104</f>
        <v>0</v>
      </c>
      <c r="T102" s="19"/>
      <c r="U102" s="28" t="s">
        <v>4</v>
      </c>
      <c r="V102" s="29">
        <v>0</v>
      </c>
      <c r="W102" s="35">
        <f t="shared" ref="W102" si="45">LARGE(V102:V103,1)+V104</f>
        <v>0</v>
      </c>
      <c r="X102" s="19"/>
      <c r="Y102" s="9">
        <f>SUM(LARGE(G102:W102,{1,2,3,4}))</f>
        <v>0</v>
      </c>
      <c r="Z102" s="419"/>
      <c r="AA102" s="149"/>
      <c r="AB102" s="54"/>
    </row>
    <row r="103" spans="2:28" x14ac:dyDescent="0.3">
      <c r="B103" s="137"/>
      <c r="C103" s="28"/>
      <c r="D103" s="138"/>
      <c r="E103" s="28" t="s">
        <v>5</v>
      </c>
      <c r="F103" s="29">
        <v>0</v>
      </c>
      <c r="G103" s="9"/>
      <c r="H103" s="16"/>
      <c r="I103" s="28" t="s">
        <v>5</v>
      </c>
      <c r="J103" s="29">
        <v>0</v>
      </c>
      <c r="K103" s="9"/>
      <c r="L103" s="16"/>
      <c r="M103" s="28" t="s">
        <v>5</v>
      </c>
      <c r="N103" s="29">
        <v>0</v>
      </c>
      <c r="O103" s="9"/>
      <c r="P103" s="16"/>
      <c r="Q103" s="28" t="s">
        <v>5</v>
      </c>
      <c r="R103" s="29">
        <v>0</v>
      </c>
      <c r="S103" s="9"/>
      <c r="T103" s="19"/>
      <c r="U103" s="28" t="s">
        <v>5</v>
      </c>
      <c r="V103" s="29">
        <v>0</v>
      </c>
      <c r="W103" s="9"/>
      <c r="X103" s="19"/>
      <c r="Y103" s="9"/>
      <c r="Z103" s="419"/>
      <c r="AA103" s="149"/>
      <c r="AB103" s="54"/>
    </row>
    <row r="104" spans="2:28" x14ac:dyDescent="0.3">
      <c r="B104" s="158"/>
      <c r="C104" s="28"/>
      <c r="D104" s="138"/>
      <c r="E104" s="28" t="s">
        <v>34</v>
      </c>
      <c r="F104" s="29">
        <v>0</v>
      </c>
      <c r="G104" s="9"/>
      <c r="H104" s="16"/>
      <c r="I104" s="28" t="s">
        <v>34</v>
      </c>
      <c r="J104" s="29">
        <v>0</v>
      </c>
      <c r="K104" s="9"/>
      <c r="L104" s="16"/>
      <c r="M104" s="28" t="s">
        <v>34</v>
      </c>
      <c r="N104" s="29">
        <v>0</v>
      </c>
      <c r="O104" s="9"/>
      <c r="P104" s="16"/>
      <c r="Q104" s="28" t="s">
        <v>34</v>
      </c>
      <c r="R104" s="29">
        <v>0</v>
      </c>
      <c r="S104" s="9"/>
      <c r="T104" s="19"/>
      <c r="U104" s="28" t="s">
        <v>34</v>
      </c>
      <c r="V104" s="29">
        <v>0</v>
      </c>
      <c r="W104" s="9"/>
      <c r="X104" s="19"/>
      <c r="Y104" s="9"/>
      <c r="Z104" s="419"/>
      <c r="AA104" s="149"/>
      <c r="AB104" s="54"/>
    </row>
    <row r="105" spans="2:28" ht="15" thickBot="1" x14ac:dyDescent="0.35">
      <c r="B105" s="98"/>
      <c r="C105" s="133"/>
      <c r="D105" s="156"/>
      <c r="E105" s="33"/>
      <c r="F105" s="13"/>
      <c r="G105" s="40"/>
      <c r="H105" s="134"/>
      <c r="I105" s="133"/>
      <c r="J105" s="157"/>
      <c r="K105" s="40"/>
      <c r="L105" s="17"/>
      <c r="M105" s="132"/>
      <c r="N105" s="30"/>
      <c r="O105" s="13"/>
      <c r="P105" s="17"/>
      <c r="Q105" s="132"/>
      <c r="R105" s="157"/>
      <c r="S105" s="40"/>
      <c r="T105" s="13"/>
      <c r="U105" s="132"/>
      <c r="V105" s="157"/>
      <c r="W105" s="40"/>
      <c r="X105" s="13"/>
      <c r="Y105" s="151"/>
      <c r="Z105" s="222"/>
      <c r="AA105" s="176"/>
      <c r="AB105" s="56"/>
    </row>
    <row r="108" spans="2:28" ht="16.2" thickBot="1" x14ac:dyDescent="0.35">
      <c r="B108" s="46" t="s">
        <v>275</v>
      </c>
      <c r="C108" s="46"/>
      <c r="D108" s="46"/>
      <c r="E108" s="46"/>
      <c r="F108" s="46"/>
      <c r="G108" s="46"/>
      <c r="H108" s="47"/>
      <c r="I108" s="47"/>
      <c r="J108" s="48"/>
      <c r="K108" s="48"/>
      <c r="L108" s="47"/>
      <c r="M108" s="47"/>
      <c r="N108" s="48"/>
    </row>
    <row r="109" spans="2:28" ht="30" customHeight="1" thickBot="1" x14ac:dyDescent="0.45">
      <c r="B109" s="73" t="s">
        <v>3</v>
      </c>
      <c r="C109" s="74"/>
      <c r="D109" s="74"/>
      <c r="E109" s="74"/>
      <c r="F109" s="75"/>
      <c r="G109" s="75"/>
      <c r="H109" s="74"/>
      <c r="I109" s="74"/>
      <c r="J109" s="75"/>
      <c r="K109" s="75"/>
      <c r="L109" s="74"/>
      <c r="M109" s="74"/>
      <c r="N109" s="75"/>
      <c r="O109" s="75"/>
      <c r="P109" s="74"/>
      <c r="Q109" s="74"/>
      <c r="R109" s="74"/>
      <c r="S109" s="75"/>
      <c r="T109" s="75"/>
      <c r="U109" s="74"/>
      <c r="V109" s="74"/>
      <c r="W109" s="75"/>
      <c r="X109" s="75"/>
      <c r="Y109" s="75"/>
      <c r="Z109" s="219"/>
      <c r="AA109" s="162"/>
      <c r="AB109" s="162"/>
    </row>
    <row r="110" spans="2:28" x14ac:dyDescent="0.3">
      <c r="B110" s="681" t="s">
        <v>28</v>
      </c>
      <c r="C110" s="682"/>
      <c r="D110" s="682"/>
      <c r="E110" s="682"/>
      <c r="F110" s="682"/>
      <c r="G110" s="682"/>
      <c r="H110" s="682"/>
      <c r="I110" s="682"/>
      <c r="J110" s="682"/>
      <c r="K110" s="682"/>
      <c r="L110" s="682"/>
      <c r="M110" s="682"/>
      <c r="N110" s="682"/>
      <c r="O110" s="682"/>
      <c r="P110" s="682"/>
      <c r="Q110" s="682"/>
      <c r="R110" s="682"/>
      <c r="S110" s="682"/>
      <c r="T110" s="682"/>
      <c r="U110" s="682"/>
      <c r="V110" s="682"/>
      <c r="W110" s="683"/>
      <c r="X110"/>
      <c r="Y110" s="15"/>
      <c r="Z110" s="52"/>
      <c r="AA110" s="150"/>
      <c r="AB110" s="15"/>
    </row>
    <row r="111" spans="2:28" ht="15" thickBot="1" x14ac:dyDescent="0.35">
      <c r="B111" s="684"/>
      <c r="C111" s="685"/>
      <c r="D111" s="685"/>
      <c r="E111" s="685"/>
      <c r="F111" s="685"/>
      <c r="G111" s="685"/>
      <c r="H111" s="685"/>
      <c r="I111" s="685"/>
      <c r="J111" s="685"/>
      <c r="K111" s="685"/>
      <c r="L111" s="685"/>
      <c r="M111" s="685"/>
      <c r="N111" s="685"/>
      <c r="O111" s="685"/>
      <c r="P111" s="685"/>
      <c r="Q111" s="685"/>
      <c r="R111" s="685"/>
      <c r="S111" s="685"/>
      <c r="T111" s="685"/>
      <c r="U111" s="685"/>
      <c r="V111" s="685"/>
      <c r="W111" s="686"/>
      <c r="X111" s="17"/>
      <c r="Y111" s="17"/>
      <c r="Z111" s="56"/>
      <c r="AA111" s="521"/>
      <c r="AB111" s="17"/>
    </row>
    <row r="112" spans="2:28" ht="15" thickBot="1" x14ac:dyDescent="0.35">
      <c r="B112" s="80" t="s">
        <v>12</v>
      </c>
      <c r="C112" s="71"/>
      <c r="D112" s="71"/>
      <c r="E112" s="71"/>
      <c r="F112" s="72"/>
      <c r="G112" s="79"/>
      <c r="H112" s="81"/>
      <c r="I112" s="71" t="s">
        <v>14</v>
      </c>
      <c r="J112" s="72">
        <v>93.6</v>
      </c>
      <c r="K112" s="72"/>
      <c r="L112" s="82"/>
      <c r="M112" s="71" t="s">
        <v>13</v>
      </c>
      <c r="N112" s="72">
        <v>90.9</v>
      </c>
      <c r="O112" s="72"/>
      <c r="P112" s="83"/>
      <c r="Q112" s="71"/>
      <c r="R112" s="71"/>
      <c r="S112" s="72"/>
      <c r="T112" s="84"/>
      <c r="U112" s="64"/>
      <c r="V112" s="64"/>
      <c r="W112" s="65"/>
      <c r="X112" s="155"/>
      <c r="Y112" s="163"/>
      <c r="Z112" s="222"/>
      <c r="AA112" s="480"/>
      <c r="AB112" s="76"/>
    </row>
    <row r="113" spans="2:28" ht="30.6" thickBot="1" x14ac:dyDescent="0.45">
      <c r="B113" s="43" t="s">
        <v>53</v>
      </c>
      <c r="C113" s="86"/>
      <c r="D113" s="87"/>
      <c r="E113" s="678" t="s">
        <v>75</v>
      </c>
      <c r="F113" s="679"/>
      <c r="G113" s="680"/>
      <c r="H113" s="25"/>
      <c r="I113" s="678" t="s">
        <v>7</v>
      </c>
      <c r="J113" s="679"/>
      <c r="K113" s="680"/>
      <c r="L113" s="23"/>
      <c r="M113" s="678" t="s">
        <v>76</v>
      </c>
      <c r="N113" s="679"/>
      <c r="O113" s="680"/>
      <c r="P113" s="23"/>
      <c r="Q113" s="678" t="s">
        <v>124</v>
      </c>
      <c r="R113" s="679"/>
      <c r="S113" s="680"/>
      <c r="T113" s="21"/>
      <c r="U113" s="678"/>
      <c r="V113" s="679"/>
      <c r="W113" s="680"/>
      <c r="X113" s="55"/>
      <c r="Y113" s="356" t="s">
        <v>264</v>
      </c>
      <c r="Z113" s="236" t="s">
        <v>45</v>
      </c>
      <c r="AA113" s="457" t="s">
        <v>274</v>
      </c>
      <c r="AB113" s="136" t="s">
        <v>31</v>
      </c>
    </row>
    <row r="114" spans="2:28" ht="15" thickBot="1" x14ac:dyDescent="0.35">
      <c r="B114" s="90" t="s">
        <v>0</v>
      </c>
      <c r="C114" s="91" t="s">
        <v>1</v>
      </c>
      <c r="D114" s="24" t="s">
        <v>2</v>
      </c>
      <c r="E114" s="91"/>
      <c r="F114" s="92" t="s">
        <v>10</v>
      </c>
      <c r="G114" s="36" t="s">
        <v>8</v>
      </c>
      <c r="H114" s="23"/>
      <c r="I114" s="93"/>
      <c r="J114" s="92" t="s">
        <v>10</v>
      </c>
      <c r="K114" s="36" t="s">
        <v>8</v>
      </c>
      <c r="L114" s="23"/>
      <c r="M114" s="94"/>
      <c r="N114" s="36" t="s">
        <v>10</v>
      </c>
      <c r="O114" s="36" t="s">
        <v>8</v>
      </c>
      <c r="P114" s="23"/>
      <c r="Q114" s="93"/>
      <c r="R114" s="95" t="s">
        <v>10</v>
      </c>
      <c r="S114" s="36" t="s">
        <v>6</v>
      </c>
      <c r="T114" s="96"/>
      <c r="U114" s="93"/>
      <c r="V114" s="95" t="s">
        <v>10</v>
      </c>
      <c r="W114" s="154" t="s">
        <v>6</v>
      </c>
      <c r="X114" s="21"/>
      <c r="Y114" s="36"/>
      <c r="Z114" s="236"/>
      <c r="AA114" s="456"/>
      <c r="AB114" s="55"/>
    </row>
    <row r="115" spans="2:28" x14ac:dyDescent="0.3">
      <c r="B115" s="137"/>
      <c r="C115" s="28"/>
      <c r="D115" s="138"/>
      <c r="E115" s="28" t="s">
        <v>4</v>
      </c>
      <c r="F115" s="34">
        <v>0</v>
      </c>
      <c r="G115" s="35">
        <f>LARGE(F116:F117,1)+F115</f>
        <v>0</v>
      </c>
      <c r="H115" s="16"/>
      <c r="I115" s="28" t="s">
        <v>4</v>
      </c>
      <c r="J115" s="34">
        <v>0</v>
      </c>
      <c r="K115" s="35">
        <f>LARGE(J116:J117,1)+J115</f>
        <v>0</v>
      </c>
      <c r="L115" s="16"/>
      <c r="M115" s="28" t="s">
        <v>4</v>
      </c>
      <c r="N115" s="34">
        <v>0</v>
      </c>
      <c r="O115" s="35">
        <f>LARGE(N116:N117,1)+N115</f>
        <v>0</v>
      </c>
      <c r="P115" s="159" t="e">
        <f>LARGE(O116:O117,1)+O115</f>
        <v>#NUM!</v>
      </c>
      <c r="Q115" s="28" t="s">
        <v>4</v>
      </c>
      <c r="R115" s="34">
        <v>0</v>
      </c>
      <c r="S115" s="35">
        <f>LARGE(R116:R117,1)+R115</f>
        <v>0</v>
      </c>
      <c r="T115" s="159" t="e">
        <f>LARGE(S116:S117,1)+S115</f>
        <v>#NUM!</v>
      </c>
      <c r="U115" s="28" t="s">
        <v>4</v>
      </c>
      <c r="V115" s="34">
        <v>0</v>
      </c>
      <c r="W115" s="35">
        <f>LARGE(V116:V117,1)+V115</f>
        <v>0</v>
      </c>
      <c r="X115" s="19"/>
      <c r="Y115" s="9">
        <f>G115+K115</f>
        <v>0</v>
      </c>
      <c r="Z115" s="425"/>
      <c r="AA115" s="149"/>
      <c r="AB115" s="54"/>
    </row>
    <row r="116" spans="2:28" x14ac:dyDescent="0.3">
      <c r="B116" s="137"/>
      <c r="C116" s="28"/>
      <c r="D116" s="138"/>
      <c r="E116" s="28" t="s">
        <v>5</v>
      </c>
      <c r="F116" s="34">
        <v>0</v>
      </c>
      <c r="G116" s="35"/>
      <c r="H116" s="16"/>
      <c r="I116" s="28" t="s">
        <v>5</v>
      </c>
      <c r="J116" s="34">
        <v>0</v>
      </c>
      <c r="K116" s="35"/>
      <c r="L116" s="16"/>
      <c r="M116" s="28" t="s">
        <v>5</v>
      </c>
      <c r="N116" s="34">
        <v>0</v>
      </c>
      <c r="O116" s="35"/>
      <c r="P116" s="160"/>
      <c r="Q116" s="28" t="s">
        <v>5</v>
      </c>
      <c r="R116" s="34">
        <v>0</v>
      </c>
      <c r="S116" s="35"/>
      <c r="T116" s="160"/>
      <c r="U116" s="28" t="s">
        <v>5</v>
      </c>
      <c r="V116" s="34">
        <v>0</v>
      </c>
      <c r="W116" s="35"/>
      <c r="X116" s="19"/>
      <c r="Y116" s="9"/>
      <c r="Z116" s="419"/>
      <c r="AA116" s="149"/>
      <c r="AB116" s="54"/>
    </row>
    <row r="117" spans="2:28" x14ac:dyDescent="0.3">
      <c r="B117" s="137"/>
      <c r="C117" s="28"/>
      <c r="D117" s="138"/>
      <c r="E117" s="28" t="s">
        <v>16</v>
      </c>
      <c r="F117" s="34">
        <v>0</v>
      </c>
      <c r="G117" s="35"/>
      <c r="H117" s="16"/>
      <c r="I117" s="28" t="s">
        <v>16</v>
      </c>
      <c r="J117" s="34">
        <v>0</v>
      </c>
      <c r="K117" s="35"/>
      <c r="L117" s="16"/>
      <c r="M117" s="28" t="s">
        <v>16</v>
      </c>
      <c r="N117" s="34">
        <v>0</v>
      </c>
      <c r="O117" s="35"/>
      <c r="P117" s="160"/>
      <c r="Q117" s="28" t="s">
        <v>16</v>
      </c>
      <c r="R117" s="34">
        <v>0</v>
      </c>
      <c r="S117" s="35"/>
      <c r="T117" s="160"/>
      <c r="U117" s="28" t="s">
        <v>16</v>
      </c>
      <c r="V117" s="34">
        <v>0</v>
      </c>
      <c r="W117" s="35"/>
      <c r="X117" s="19"/>
      <c r="Y117" s="9"/>
      <c r="Z117" s="419"/>
      <c r="AA117" s="149"/>
      <c r="AB117" s="54"/>
    </row>
    <row r="118" spans="2:28" x14ac:dyDescent="0.3">
      <c r="B118" s="137"/>
      <c r="C118" s="28"/>
      <c r="D118" s="138"/>
      <c r="E118" s="28"/>
      <c r="F118" s="34"/>
      <c r="G118" s="35"/>
      <c r="H118" s="16"/>
      <c r="I118" s="28"/>
      <c r="J118" s="34"/>
      <c r="K118" s="35"/>
      <c r="L118" s="16"/>
      <c r="M118" s="28"/>
      <c r="N118" s="34"/>
      <c r="O118" s="35"/>
      <c r="P118" s="160"/>
      <c r="Q118" s="28"/>
      <c r="R118" s="34"/>
      <c r="S118" s="35"/>
      <c r="T118" s="160"/>
      <c r="U118" s="28"/>
      <c r="V118" s="34"/>
      <c r="W118" s="35"/>
      <c r="X118" s="19"/>
      <c r="Y118" s="9"/>
      <c r="Z118" s="419"/>
      <c r="AA118" s="149"/>
      <c r="AB118" s="54"/>
    </row>
    <row r="119" spans="2:28" hidden="1" x14ac:dyDescent="0.3">
      <c r="B119" s="137"/>
      <c r="C119" s="28"/>
      <c r="D119" s="138"/>
      <c r="E119" s="28" t="s">
        <v>4</v>
      </c>
      <c r="F119" s="34">
        <v>0</v>
      </c>
      <c r="G119" s="35">
        <f>LARGE(F120:F121,1)+F119</f>
        <v>0</v>
      </c>
      <c r="H119" s="16"/>
      <c r="I119" s="28" t="s">
        <v>4</v>
      </c>
      <c r="J119" s="34">
        <v>0</v>
      </c>
      <c r="K119" s="35">
        <f>LARGE(J120:J121,1)+J119</f>
        <v>0</v>
      </c>
      <c r="L119" s="16"/>
      <c r="M119" s="28" t="s">
        <v>4</v>
      </c>
      <c r="N119" s="34">
        <v>0</v>
      </c>
      <c r="O119" s="35">
        <f>LARGE(N120:N121,1)+N119</f>
        <v>0</v>
      </c>
      <c r="P119" s="160" t="e">
        <f>LARGE(O120:O121,1)+O119</f>
        <v>#NUM!</v>
      </c>
      <c r="Q119" s="28" t="s">
        <v>4</v>
      </c>
      <c r="R119" s="34">
        <v>0</v>
      </c>
      <c r="S119" s="35">
        <f>LARGE(R120:R121,1)+R119</f>
        <v>0</v>
      </c>
      <c r="T119" s="160" t="e">
        <f>LARGE(S120:S121,1)+S119</f>
        <v>#NUM!</v>
      </c>
      <c r="U119" s="28" t="s">
        <v>4</v>
      </c>
      <c r="V119" s="34">
        <v>0</v>
      </c>
      <c r="W119" s="35">
        <f>LARGE(V120:V121,1)+V119</f>
        <v>0</v>
      </c>
      <c r="X119" s="19"/>
      <c r="Y119" s="9">
        <f>G119+K119</f>
        <v>0</v>
      </c>
      <c r="Z119" s="419"/>
      <c r="AA119" s="149"/>
      <c r="AB119" s="54"/>
    </row>
    <row r="120" spans="2:28" hidden="1" x14ac:dyDescent="0.3">
      <c r="B120" s="137"/>
      <c r="C120" s="28"/>
      <c r="D120" s="138"/>
      <c r="E120" s="28" t="s">
        <v>5</v>
      </c>
      <c r="F120" s="34">
        <v>0</v>
      </c>
      <c r="G120" s="35"/>
      <c r="H120" s="16"/>
      <c r="I120" s="28" t="s">
        <v>5</v>
      </c>
      <c r="J120" s="34">
        <v>0</v>
      </c>
      <c r="K120" s="35"/>
      <c r="L120" s="16"/>
      <c r="M120" s="28" t="s">
        <v>5</v>
      </c>
      <c r="N120" s="34">
        <v>0</v>
      </c>
      <c r="O120" s="35"/>
      <c r="P120" s="160"/>
      <c r="Q120" s="28" t="s">
        <v>5</v>
      </c>
      <c r="R120" s="34">
        <v>0</v>
      </c>
      <c r="S120" s="35"/>
      <c r="T120" s="160"/>
      <c r="U120" s="28" t="s">
        <v>5</v>
      </c>
      <c r="V120" s="34">
        <v>0</v>
      </c>
      <c r="W120" s="35"/>
      <c r="X120" s="19"/>
      <c r="Y120" s="9"/>
      <c r="Z120" s="419"/>
      <c r="AA120" s="149"/>
      <c r="AB120" s="54"/>
    </row>
    <row r="121" spans="2:28" hidden="1" x14ac:dyDescent="0.3">
      <c r="B121" s="137"/>
      <c r="C121" s="28"/>
      <c r="D121" s="138"/>
      <c r="E121" s="28" t="s">
        <v>16</v>
      </c>
      <c r="F121" s="34">
        <v>0</v>
      </c>
      <c r="G121" s="35"/>
      <c r="H121" s="16"/>
      <c r="I121" s="28" t="s">
        <v>16</v>
      </c>
      <c r="J121" s="34">
        <v>0</v>
      </c>
      <c r="K121" s="35"/>
      <c r="L121" s="16"/>
      <c r="M121" s="28" t="s">
        <v>16</v>
      </c>
      <c r="N121" s="34">
        <v>0</v>
      </c>
      <c r="O121" s="35"/>
      <c r="P121" s="160"/>
      <c r="Q121" s="28" t="s">
        <v>16</v>
      </c>
      <c r="R121" s="34">
        <v>0</v>
      </c>
      <c r="S121" s="35"/>
      <c r="T121" s="160"/>
      <c r="U121" s="28" t="s">
        <v>16</v>
      </c>
      <c r="V121" s="34">
        <v>0</v>
      </c>
      <c r="W121" s="35"/>
      <c r="X121" s="19"/>
      <c r="Y121" s="9"/>
      <c r="Z121" s="419"/>
      <c r="AA121" s="149"/>
      <c r="AB121" s="54"/>
    </row>
    <row r="122" spans="2:28" hidden="1" x14ac:dyDescent="0.3">
      <c r="B122" s="137"/>
      <c r="C122" s="28"/>
      <c r="D122" s="138"/>
      <c r="E122" s="28"/>
      <c r="F122" s="34"/>
      <c r="G122" s="35"/>
      <c r="H122" s="16"/>
      <c r="I122" s="138"/>
      <c r="J122" s="29"/>
      <c r="K122" s="9"/>
      <c r="L122" s="16"/>
      <c r="M122" s="28"/>
      <c r="N122" s="34"/>
      <c r="O122" s="35"/>
      <c r="P122" s="16"/>
      <c r="Q122" s="138"/>
      <c r="R122" s="28"/>
      <c r="S122" s="39"/>
      <c r="T122" s="19"/>
      <c r="U122" s="138"/>
      <c r="V122" s="28"/>
      <c r="W122" s="39"/>
      <c r="X122" s="19"/>
      <c r="Y122" s="9"/>
      <c r="Z122" s="419"/>
      <c r="AA122" s="149"/>
      <c r="AB122" s="54"/>
    </row>
    <row r="123" spans="2:28" hidden="1" x14ac:dyDescent="0.3">
      <c r="B123" s="137"/>
      <c r="C123" s="28"/>
      <c r="D123" s="138"/>
      <c r="E123" s="28" t="s">
        <v>4</v>
      </c>
      <c r="F123" s="34">
        <v>0</v>
      </c>
      <c r="G123" s="35">
        <f>LARGE(F124:F125,1)+F123</f>
        <v>0</v>
      </c>
      <c r="H123" s="16"/>
      <c r="I123" s="138" t="s">
        <v>4</v>
      </c>
      <c r="J123" s="29">
        <v>0</v>
      </c>
      <c r="K123" s="35">
        <f>LARGE(J124:J125,1)+J123</f>
        <v>0</v>
      </c>
      <c r="L123" s="16"/>
      <c r="M123" s="138" t="s">
        <v>4</v>
      </c>
      <c r="N123" s="29">
        <v>0</v>
      </c>
      <c r="O123" s="35">
        <f>LARGE(N124:N125,1)+N123</f>
        <v>0</v>
      </c>
      <c r="P123" s="16"/>
      <c r="Q123" s="28" t="s">
        <v>4</v>
      </c>
      <c r="R123" s="34">
        <v>0</v>
      </c>
      <c r="S123" s="35">
        <f>LARGE(R124:R125,1)+R123</f>
        <v>0</v>
      </c>
      <c r="T123" s="19"/>
      <c r="U123" s="28" t="s">
        <v>4</v>
      </c>
      <c r="V123" s="34">
        <v>0</v>
      </c>
      <c r="W123" s="35">
        <f>LARGE(V124:V125,1)+V123</f>
        <v>0</v>
      </c>
      <c r="X123" s="19"/>
      <c r="Y123" s="9">
        <f>SUM(LARGE(G123:W123,{1,2,3,4}))</f>
        <v>0</v>
      </c>
      <c r="Z123" s="419"/>
      <c r="AA123" s="149"/>
      <c r="AB123" s="54"/>
    </row>
    <row r="124" spans="2:28" hidden="1" x14ac:dyDescent="0.3">
      <c r="B124" s="137"/>
      <c r="C124" s="28"/>
      <c r="D124" s="138"/>
      <c r="E124" s="28" t="s">
        <v>5</v>
      </c>
      <c r="F124" s="34">
        <v>0</v>
      </c>
      <c r="G124" s="35"/>
      <c r="H124" s="16"/>
      <c r="I124" s="138" t="s">
        <v>5</v>
      </c>
      <c r="J124" s="29">
        <v>0</v>
      </c>
      <c r="K124" s="9"/>
      <c r="L124" s="16"/>
      <c r="M124" s="138" t="s">
        <v>5</v>
      </c>
      <c r="N124" s="29">
        <v>0</v>
      </c>
      <c r="O124" s="9"/>
      <c r="P124" s="16"/>
      <c r="Q124" s="28" t="s">
        <v>5</v>
      </c>
      <c r="R124" s="34">
        <v>0</v>
      </c>
      <c r="S124" s="35"/>
      <c r="T124" s="19"/>
      <c r="U124" s="28" t="s">
        <v>5</v>
      </c>
      <c r="V124" s="34">
        <v>0</v>
      </c>
      <c r="W124" s="35"/>
      <c r="X124" s="19"/>
      <c r="Y124" s="9"/>
      <c r="Z124" s="419"/>
      <c r="AA124" s="149"/>
      <c r="AB124" s="54"/>
    </row>
    <row r="125" spans="2:28" hidden="1" x14ac:dyDescent="0.3">
      <c r="B125" s="137"/>
      <c r="C125" s="28"/>
      <c r="D125" s="138"/>
      <c r="E125" s="28" t="s">
        <v>16</v>
      </c>
      <c r="F125" s="34">
        <v>0</v>
      </c>
      <c r="G125" s="35"/>
      <c r="H125" s="16"/>
      <c r="I125" s="138" t="s">
        <v>16</v>
      </c>
      <c r="J125" s="29">
        <v>0</v>
      </c>
      <c r="K125" s="9"/>
      <c r="L125" s="16"/>
      <c r="M125" s="138" t="s">
        <v>16</v>
      </c>
      <c r="N125" s="29">
        <v>0</v>
      </c>
      <c r="O125" s="9"/>
      <c r="P125" s="16"/>
      <c r="Q125" s="28" t="s">
        <v>16</v>
      </c>
      <c r="R125" s="34">
        <v>0</v>
      </c>
      <c r="S125" s="35"/>
      <c r="T125" s="19"/>
      <c r="U125" s="28" t="s">
        <v>16</v>
      </c>
      <c r="V125" s="34">
        <v>0</v>
      </c>
      <c r="W125" s="35"/>
      <c r="X125" s="19"/>
      <c r="Y125" s="9"/>
      <c r="Z125" s="419"/>
      <c r="AA125" s="149"/>
      <c r="AB125" s="54"/>
    </row>
    <row r="126" spans="2:28" hidden="1" x14ac:dyDescent="0.3">
      <c r="B126" s="137"/>
      <c r="C126" s="28"/>
      <c r="D126" s="138"/>
      <c r="E126" s="28"/>
      <c r="F126" s="34"/>
      <c r="G126" s="35"/>
      <c r="H126" s="16"/>
      <c r="I126" s="138"/>
      <c r="J126" s="29"/>
      <c r="K126" s="9"/>
      <c r="L126" s="16"/>
      <c r="M126" s="138"/>
      <c r="N126" s="29"/>
      <c r="O126" s="9"/>
      <c r="P126" s="16"/>
      <c r="Q126" s="138"/>
      <c r="R126" s="28"/>
      <c r="S126" s="9"/>
      <c r="T126" s="19"/>
      <c r="U126" s="138"/>
      <c r="V126" s="28"/>
      <c r="W126" s="9"/>
      <c r="X126" s="19"/>
      <c r="Y126" s="9"/>
      <c r="Z126" s="419"/>
      <c r="AA126" s="149"/>
      <c r="AB126" s="54"/>
    </row>
    <row r="127" spans="2:28" hidden="1" x14ac:dyDescent="0.3">
      <c r="B127" s="137"/>
      <c r="C127" s="28"/>
      <c r="D127" s="138"/>
      <c r="E127" s="28" t="s">
        <v>4</v>
      </c>
      <c r="F127" s="34">
        <v>0</v>
      </c>
      <c r="G127" s="35">
        <f>LARGE(F128:F129,1)+F127</f>
        <v>0</v>
      </c>
      <c r="H127" s="16"/>
      <c r="I127" s="138" t="s">
        <v>4</v>
      </c>
      <c r="J127" s="29">
        <v>0</v>
      </c>
      <c r="K127" s="35">
        <f>LARGE(J128:J129,1)+J127</f>
        <v>0</v>
      </c>
      <c r="L127" s="16"/>
      <c r="M127" s="138" t="s">
        <v>4</v>
      </c>
      <c r="N127" s="29">
        <v>0</v>
      </c>
      <c r="O127" s="35">
        <f>LARGE(N128:N129,1)+N127</f>
        <v>0</v>
      </c>
      <c r="P127" s="16"/>
      <c r="Q127" s="138" t="s">
        <v>4</v>
      </c>
      <c r="R127" s="29">
        <v>0</v>
      </c>
      <c r="S127" s="35">
        <f>LARGE(R128:R129,1)+R127</f>
        <v>0</v>
      </c>
      <c r="T127" s="19"/>
      <c r="U127" s="138" t="s">
        <v>4</v>
      </c>
      <c r="V127" s="29">
        <v>0</v>
      </c>
      <c r="W127" s="35">
        <f>LARGE(V128:V129,1)+V127</f>
        <v>0</v>
      </c>
      <c r="X127" s="19"/>
      <c r="Y127" s="9">
        <f>SUM(LARGE(G127:W127,{1,2,3,4}))</f>
        <v>0</v>
      </c>
      <c r="Z127" s="419"/>
      <c r="AA127" s="149"/>
      <c r="AB127" s="54"/>
    </row>
    <row r="128" spans="2:28" hidden="1" x14ac:dyDescent="0.3">
      <c r="B128" s="137"/>
      <c r="C128" s="28"/>
      <c r="D128" s="138"/>
      <c r="E128" s="28" t="s">
        <v>5</v>
      </c>
      <c r="F128" s="34">
        <v>0</v>
      </c>
      <c r="G128" s="35"/>
      <c r="H128" s="16"/>
      <c r="I128" s="138" t="s">
        <v>5</v>
      </c>
      <c r="J128" s="29">
        <v>0</v>
      </c>
      <c r="K128" s="9"/>
      <c r="L128" s="16"/>
      <c r="M128" s="138" t="s">
        <v>5</v>
      </c>
      <c r="N128" s="29">
        <v>0</v>
      </c>
      <c r="O128" s="9"/>
      <c r="P128" s="16"/>
      <c r="Q128" s="138" t="s">
        <v>5</v>
      </c>
      <c r="R128" s="29">
        <v>0</v>
      </c>
      <c r="S128" s="9"/>
      <c r="T128" s="19"/>
      <c r="U128" s="138" t="s">
        <v>5</v>
      </c>
      <c r="V128" s="29">
        <v>0</v>
      </c>
      <c r="W128" s="9"/>
      <c r="X128" s="19"/>
      <c r="Y128" s="9"/>
      <c r="Z128" s="419"/>
      <c r="AA128" s="149"/>
      <c r="AB128" s="54"/>
    </row>
    <row r="129" spans="2:28" hidden="1" x14ac:dyDescent="0.3">
      <c r="B129" s="137"/>
      <c r="C129" s="28"/>
      <c r="D129" s="138"/>
      <c r="E129" s="28" t="s">
        <v>16</v>
      </c>
      <c r="F129" s="34">
        <v>0</v>
      </c>
      <c r="G129" s="35"/>
      <c r="H129" s="16"/>
      <c r="I129" s="138" t="s">
        <v>16</v>
      </c>
      <c r="J129" s="29">
        <v>0</v>
      </c>
      <c r="K129" s="9"/>
      <c r="L129" s="16"/>
      <c r="M129" s="138" t="s">
        <v>16</v>
      </c>
      <c r="N129" s="29">
        <v>0</v>
      </c>
      <c r="O129" s="9"/>
      <c r="P129" s="16"/>
      <c r="Q129" s="138" t="s">
        <v>16</v>
      </c>
      <c r="R129" s="29">
        <v>0</v>
      </c>
      <c r="S129" s="9"/>
      <c r="T129" s="19"/>
      <c r="U129" s="138" t="s">
        <v>16</v>
      </c>
      <c r="V129" s="29">
        <v>0</v>
      </c>
      <c r="W129" s="9"/>
      <c r="X129" s="19"/>
      <c r="Y129" s="9"/>
      <c r="Z129" s="419"/>
      <c r="AA129" s="149"/>
      <c r="AB129" s="54"/>
    </row>
    <row r="130" spans="2:28" hidden="1" x14ac:dyDescent="0.3">
      <c r="B130" s="137"/>
      <c r="C130" s="28"/>
      <c r="D130" s="138"/>
      <c r="E130" s="28"/>
      <c r="F130" s="34"/>
      <c r="G130" s="35"/>
      <c r="H130" s="16"/>
      <c r="I130" s="138"/>
      <c r="J130" s="29"/>
      <c r="K130" s="9"/>
      <c r="L130" s="16"/>
      <c r="M130" s="138"/>
      <c r="N130" s="29"/>
      <c r="O130" s="9"/>
      <c r="P130" s="16"/>
      <c r="Q130" s="138"/>
      <c r="R130" s="28"/>
      <c r="S130" s="9"/>
      <c r="T130" s="19"/>
      <c r="U130" s="138"/>
      <c r="V130" s="28"/>
      <c r="W130" s="9"/>
      <c r="X130" s="19"/>
      <c r="Y130" s="9"/>
      <c r="Z130" s="419"/>
      <c r="AA130" s="149"/>
      <c r="AB130" s="54"/>
    </row>
    <row r="131" spans="2:28" hidden="1" x14ac:dyDescent="0.3">
      <c r="B131" s="137"/>
      <c r="C131" s="28"/>
      <c r="D131" s="138"/>
      <c r="E131" s="28" t="s">
        <v>4</v>
      </c>
      <c r="F131" s="34">
        <v>0</v>
      </c>
      <c r="G131" s="35">
        <f t="shared" ref="G131" si="46">LARGE(F131:F132,1)+F133</f>
        <v>0</v>
      </c>
      <c r="H131" s="16"/>
      <c r="I131" s="138" t="s">
        <v>4</v>
      </c>
      <c r="J131" s="29">
        <v>0</v>
      </c>
      <c r="K131" s="9"/>
      <c r="L131" s="16"/>
      <c r="M131" s="138" t="s">
        <v>4</v>
      </c>
      <c r="N131" s="29">
        <v>0</v>
      </c>
      <c r="O131" s="35">
        <f>LARGE(N131:N132,1)+N133</f>
        <v>0</v>
      </c>
      <c r="P131" s="16"/>
      <c r="Q131" s="138" t="s">
        <v>4</v>
      </c>
      <c r="R131" s="29">
        <v>0</v>
      </c>
      <c r="S131" s="35">
        <f>LARGE(R131:R132,1)+R133</f>
        <v>0</v>
      </c>
      <c r="T131" s="19"/>
      <c r="U131" s="138" t="s">
        <v>4</v>
      </c>
      <c r="V131" s="29">
        <v>0</v>
      </c>
      <c r="W131" s="35">
        <f>LARGE(V131:V132,1)+V133</f>
        <v>0</v>
      </c>
      <c r="X131" s="19"/>
      <c r="Y131" s="9">
        <f>SUM(LARGE(G131:W131,{1,2,3,4}))</f>
        <v>0</v>
      </c>
      <c r="Z131" s="419"/>
      <c r="AA131" s="149"/>
      <c r="AB131" s="54"/>
    </row>
    <row r="132" spans="2:28" hidden="1" x14ac:dyDescent="0.3">
      <c r="B132" s="137"/>
      <c r="C132" s="28"/>
      <c r="D132" s="138"/>
      <c r="E132" s="28" t="s">
        <v>5</v>
      </c>
      <c r="F132" s="34">
        <v>0</v>
      </c>
      <c r="G132" s="35"/>
      <c r="H132" s="16"/>
      <c r="I132" s="138" t="s">
        <v>5</v>
      </c>
      <c r="J132" s="29">
        <v>0</v>
      </c>
      <c r="K132" s="9"/>
      <c r="L132" s="16"/>
      <c r="M132" s="138" t="s">
        <v>5</v>
      </c>
      <c r="N132" s="29">
        <v>0</v>
      </c>
      <c r="O132" s="9"/>
      <c r="P132" s="16"/>
      <c r="Q132" s="138" t="s">
        <v>5</v>
      </c>
      <c r="R132" s="29">
        <v>0</v>
      </c>
      <c r="S132" s="9"/>
      <c r="T132" s="19"/>
      <c r="U132" s="138" t="s">
        <v>5</v>
      </c>
      <c r="V132" s="29">
        <v>0</v>
      </c>
      <c r="W132" s="9"/>
      <c r="X132" s="19"/>
      <c r="Y132" s="9"/>
      <c r="Z132" s="419"/>
      <c r="AA132" s="149"/>
      <c r="AB132" s="54"/>
    </row>
    <row r="133" spans="2:28" hidden="1" x14ac:dyDescent="0.3">
      <c r="B133" s="137"/>
      <c r="C133" s="28"/>
      <c r="D133" s="138"/>
      <c r="E133" s="28" t="s">
        <v>16</v>
      </c>
      <c r="F133" s="34">
        <v>0</v>
      </c>
      <c r="G133" s="35"/>
      <c r="H133" s="16"/>
      <c r="I133" s="138" t="s">
        <v>16</v>
      </c>
      <c r="J133" s="29">
        <v>0</v>
      </c>
      <c r="K133" s="9"/>
      <c r="L133" s="16"/>
      <c r="M133" s="138" t="s">
        <v>16</v>
      </c>
      <c r="N133" s="29">
        <v>0</v>
      </c>
      <c r="O133" s="9"/>
      <c r="P133" s="16"/>
      <c r="Q133" s="138" t="s">
        <v>16</v>
      </c>
      <c r="R133" s="29">
        <v>0</v>
      </c>
      <c r="S133" s="9"/>
      <c r="T133" s="19"/>
      <c r="U133" s="138" t="s">
        <v>16</v>
      </c>
      <c r="V133" s="29">
        <v>0</v>
      </c>
      <c r="W133" s="9"/>
      <c r="X133" s="19"/>
      <c r="Y133" s="9"/>
      <c r="Z133" s="419"/>
      <c r="AA133" s="149"/>
      <c r="AB133" s="54"/>
    </row>
    <row r="134" spans="2:28" hidden="1" x14ac:dyDescent="0.3">
      <c r="B134" s="137"/>
      <c r="C134" s="28"/>
      <c r="D134" s="138"/>
      <c r="E134" s="28"/>
      <c r="F134" s="34"/>
      <c r="G134" s="35"/>
      <c r="H134" s="16"/>
      <c r="I134" s="138"/>
      <c r="J134" s="29"/>
      <c r="K134" s="9"/>
      <c r="L134" s="16"/>
      <c r="M134" s="138"/>
      <c r="N134" s="29"/>
      <c r="O134" s="9"/>
      <c r="P134" s="16"/>
      <c r="Q134" s="138"/>
      <c r="R134" s="28"/>
      <c r="S134" s="9"/>
      <c r="T134" s="19"/>
      <c r="U134" s="138"/>
      <c r="V134" s="28"/>
      <c r="W134" s="9"/>
      <c r="X134" s="19"/>
      <c r="Y134" s="9"/>
      <c r="Z134" s="419"/>
      <c r="AA134" s="149"/>
      <c r="AB134" s="54"/>
    </row>
    <row r="135" spans="2:28" ht="15" hidden="1" thickBot="1" x14ac:dyDescent="0.35">
      <c r="B135" s="137"/>
      <c r="C135" s="28"/>
      <c r="D135" s="138"/>
      <c r="E135" s="28" t="s">
        <v>4</v>
      </c>
      <c r="F135" s="34">
        <v>0</v>
      </c>
      <c r="G135" s="35">
        <f t="shared" ref="G135" si="47">LARGE(F135:F136,1)+F137</f>
        <v>0</v>
      </c>
      <c r="H135" s="16"/>
      <c r="I135" s="138" t="s">
        <v>4</v>
      </c>
      <c r="J135" s="29">
        <v>0</v>
      </c>
      <c r="K135" s="9"/>
      <c r="L135" s="16"/>
      <c r="M135" s="138" t="s">
        <v>4</v>
      </c>
      <c r="N135" s="29">
        <v>0</v>
      </c>
      <c r="O135" s="35">
        <f>LARGE(N135:N136,1)+N137</f>
        <v>0</v>
      </c>
      <c r="P135" s="17"/>
      <c r="Q135" s="138" t="s">
        <v>4</v>
      </c>
      <c r="R135" s="29">
        <v>0</v>
      </c>
      <c r="S135" s="35">
        <f>LARGE(R135:R136,1)+R137</f>
        <v>0</v>
      </c>
      <c r="T135" s="19"/>
      <c r="U135" s="138" t="s">
        <v>4</v>
      </c>
      <c r="V135" s="29">
        <v>0</v>
      </c>
      <c r="W135" s="35">
        <f>LARGE(V135:V136,1)+V137</f>
        <v>0</v>
      </c>
      <c r="X135" s="19"/>
      <c r="Y135" s="9">
        <f>SUM(LARGE(G135:W135,{1,2,3,4}))</f>
        <v>0</v>
      </c>
      <c r="Z135" s="419"/>
      <c r="AA135" s="149"/>
      <c r="AB135" s="54"/>
    </row>
    <row r="136" spans="2:28" hidden="1" x14ac:dyDescent="0.3">
      <c r="B136" s="137"/>
      <c r="C136" s="28"/>
      <c r="D136" s="138"/>
      <c r="E136" s="28" t="s">
        <v>5</v>
      </c>
      <c r="F136" s="29">
        <v>0</v>
      </c>
      <c r="G136" s="9"/>
      <c r="H136" s="16"/>
      <c r="I136" s="138" t="s">
        <v>5</v>
      </c>
      <c r="J136" s="29">
        <v>0</v>
      </c>
      <c r="K136" s="9"/>
      <c r="L136" s="16"/>
      <c r="M136" s="138" t="s">
        <v>5</v>
      </c>
      <c r="N136" s="29">
        <v>0</v>
      </c>
      <c r="O136" s="9"/>
      <c r="P136" s="15"/>
      <c r="Q136" s="138" t="s">
        <v>5</v>
      </c>
      <c r="R136" s="29">
        <v>0</v>
      </c>
      <c r="S136" s="9"/>
      <c r="T136" s="19"/>
      <c r="U136" s="138" t="s">
        <v>5</v>
      </c>
      <c r="V136" s="29">
        <v>0</v>
      </c>
      <c r="W136" s="9"/>
      <c r="X136" s="19"/>
      <c r="Y136" s="9"/>
      <c r="Z136" s="419"/>
      <c r="AA136" s="149"/>
      <c r="AB136" s="54"/>
    </row>
    <row r="137" spans="2:28" hidden="1" x14ac:dyDescent="0.3">
      <c r="B137" s="137"/>
      <c r="C137" s="28"/>
      <c r="D137" s="138"/>
      <c r="E137" s="28" t="s">
        <v>34</v>
      </c>
      <c r="F137" s="29">
        <v>0</v>
      </c>
      <c r="G137" s="9"/>
      <c r="H137" s="16"/>
      <c r="I137" s="138" t="s">
        <v>16</v>
      </c>
      <c r="J137" s="29">
        <v>0</v>
      </c>
      <c r="K137" s="9"/>
      <c r="L137" s="16"/>
      <c r="M137" s="138" t="s">
        <v>16</v>
      </c>
      <c r="N137" s="29">
        <v>0</v>
      </c>
      <c r="O137" s="9"/>
      <c r="P137" s="16"/>
      <c r="Q137" s="138" t="s">
        <v>16</v>
      </c>
      <c r="R137" s="29">
        <v>0</v>
      </c>
      <c r="S137" s="9"/>
      <c r="T137" s="19"/>
      <c r="U137" s="138" t="s">
        <v>16</v>
      </c>
      <c r="V137" s="29">
        <v>0</v>
      </c>
      <c r="W137" s="9"/>
      <c r="X137" s="19"/>
      <c r="Y137" s="9"/>
      <c r="Z137" s="419"/>
      <c r="AA137" s="149"/>
      <c r="AB137" s="54"/>
    </row>
    <row r="138" spans="2:28" hidden="1" x14ac:dyDescent="0.3">
      <c r="B138" s="137"/>
      <c r="C138" s="28"/>
      <c r="D138" s="138"/>
      <c r="E138" s="28"/>
      <c r="F138" s="29"/>
      <c r="G138" s="9"/>
      <c r="H138" s="16"/>
      <c r="I138" s="138"/>
      <c r="J138" s="29"/>
      <c r="K138" s="9"/>
      <c r="L138" s="16"/>
      <c r="M138" s="138"/>
      <c r="N138" s="29"/>
      <c r="O138" s="9"/>
      <c r="P138" s="16"/>
      <c r="Q138" s="138"/>
      <c r="R138" s="28"/>
      <c r="S138" s="9"/>
      <c r="T138" s="19"/>
      <c r="U138" s="138"/>
      <c r="V138" s="28"/>
      <c r="W138" s="9"/>
      <c r="X138" s="19"/>
      <c r="Y138" s="9"/>
      <c r="Z138" s="419"/>
      <c r="AA138" s="149"/>
      <c r="AB138" s="54"/>
    </row>
    <row r="139" spans="2:28" hidden="1" x14ac:dyDescent="0.3">
      <c r="B139" s="137"/>
      <c r="C139" s="28"/>
      <c r="D139" s="138"/>
      <c r="E139" s="28" t="s">
        <v>4</v>
      </c>
      <c r="F139" s="29">
        <v>0</v>
      </c>
      <c r="G139" s="35">
        <f t="shared" ref="G139" si="48">LARGE(F139:F140,1)+F141</f>
        <v>0</v>
      </c>
      <c r="H139" s="16"/>
      <c r="I139" s="138" t="s">
        <v>4</v>
      </c>
      <c r="J139" s="29">
        <v>0</v>
      </c>
      <c r="K139" s="9"/>
      <c r="L139" s="16"/>
      <c r="M139" s="138" t="s">
        <v>4</v>
      </c>
      <c r="N139" s="29">
        <v>0</v>
      </c>
      <c r="O139" s="35">
        <f>LARGE(N139:N140,1)+N141</f>
        <v>0</v>
      </c>
      <c r="P139" s="16"/>
      <c r="Q139" s="138" t="s">
        <v>4</v>
      </c>
      <c r="R139" s="29">
        <v>0</v>
      </c>
      <c r="S139" s="35">
        <f>LARGE(R139:R140,1)+R141</f>
        <v>0</v>
      </c>
      <c r="T139" s="19"/>
      <c r="U139" s="138" t="s">
        <v>4</v>
      </c>
      <c r="V139" s="29">
        <v>0</v>
      </c>
      <c r="W139" s="35">
        <f>LARGE(V139:V140,1)+V141</f>
        <v>0</v>
      </c>
      <c r="X139" s="19"/>
      <c r="Y139" s="9">
        <f>SUM(LARGE(G139:W139,{1,2,3,4}))</f>
        <v>0</v>
      </c>
      <c r="Z139" s="419"/>
      <c r="AA139" s="149"/>
      <c r="AB139" s="54"/>
    </row>
    <row r="140" spans="2:28" hidden="1" x14ac:dyDescent="0.3">
      <c r="B140" s="137"/>
      <c r="C140" s="28"/>
      <c r="D140" s="138"/>
      <c r="E140" s="28" t="s">
        <v>5</v>
      </c>
      <c r="F140" s="29">
        <v>0</v>
      </c>
      <c r="G140" s="9"/>
      <c r="H140" s="16"/>
      <c r="I140" s="138" t="s">
        <v>5</v>
      </c>
      <c r="J140" s="29">
        <v>0</v>
      </c>
      <c r="K140" s="9"/>
      <c r="L140" s="16"/>
      <c r="M140" s="138" t="s">
        <v>5</v>
      </c>
      <c r="N140" s="29">
        <v>0</v>
      </c>
      <c r="O140" s="9"/>
      <c r="P140" s="16"/>
      <c r="Q140" s="138" t="s">
        <v>5</v>
      </c>
      <c r="R140" s="29">
        <v>0</v>
      </c>
      <c r="S140" s="9"/>
      <c r="T140" s="19"/>
      <c r="U140" s="138" t="s">
        <v>5</v>
      </c>
      <c r="V140" s="29">
        <v>0</v>
      </c>
      <c r="W140" s="9"/>
      <c r="X140" s="19"/>
      <c r="Y140" s="9"/>
      <c r="Z140" s="419"/>
      <c r="AA140" s="149"/>
      <c r="AB140" s="54"/>
    </row>
    <row r="141" spans="2:28" hidden="1" x14ac:dyDescent="0.3">
      <c r="B141" s="137"/>
      <c r="C141" s="28"/>
      <c r="D141" s="138"/>
      <c r="E141" s="28" t="s">
        <v>34</v>
      </c>
      <c r="F141" s="29">
        <v>0</v>
      </c>
      <c r="G141" s="9"/>
      <c r="H141" s="16"/>
      <c r="I141" s="138" t="s">
        <v>16</v>
      </c>
      <c r="J141" s="29">
        <v>0</v>
      </c>
      <c r="K141" s="9"/>
      <c r="L141" s="16"/>
      <c r="M141" s="138" t="s">
        <v>16</v>
      </c>
      <c r="N141" s="29">
        <v>0</v>
      </c>
      <c r="O141" s="9"/>
      <c r="P141" s="16"/>
      <c r="Q141" s="138" t="s">
        <v>16</v>
      </c>
      <c r="R141" s="29">
        <v>0</v>
      </c>
      <c r="S141" s="9"/>
      <c r="T141" s="19"/>
      <c r="U141" s="138" t="s">
        <v>16</v>
      </c>
      <c r="V141" s="29">
        <v>0</v>
      </c>
      <c r="W141" s="9"/>
      <c r="X141" s="19"/>
      <c r="Y141" s="9"/>
      <c r="Z141" s="419"/>
      <c r="AA141" s="149"/>
      <c r="AB141" s="54"/>
    </row>
    <row r="142" spans="2:28" hidden="1" x14ac:dyDescent="0.3">
      <c r="B142" s="137"/>
      <c r="C142" s="28"/>
      <c r="D142" s="138"/>
      <c r="E142" s="138"/>
      <c r="F142" s="29"/>
      <c r="G142" s="9"/>
      <c r="H142" s="16"/>
      <c r="I142" s="138"/>
      <c r="J142" s="29"/>
      <c r="K142" s="9"/>
      <c r="L142" s="16"/>
      <c r="M142" s="138"/>
      <c r="N142" s="29"/>
      <c r="O142" s="9"/>
      <c r="P142" s="16"/>
      <c r="Q142" s="138"/>
      <c r="R142" s="29"/>
      <c r="S142" s="9"/>
      <c r="T142" s="19"/>
      <c r="U142" s="138"/>
      <c r="V142" s="29"/>
      <c r="W142" s="9"/>
      <c r="X142" s="19"/>
      <c r="Y142" s="9"/>
      <c r="Z142" s="419"/>
      <c r="AA142" s="149"/>
      <c r="AB142" s="54"/>
    </row>
    <row r="143" spans="2:28" hidden="1" x14ac:dyDescent="0.3">
      <c r="B143" s="137"/>
      <c r="C143" s="28"/>
      <c r="D143" s="138"/>
      <c r="E143" s="28" t="s">
        <v>4</v>
      </c>
      <c r="F143" s="29">
        <v>0</v>
      </c>
      <c r="G143" s="35">
        <f t="shared" ref="G143" si="49">LARGE(F143:F144,1)+F145</f>
        <v>0</v>
      </c>
      <c r="H143" s="16"/>
      <c r="I143" s="28" t="s">
        <v>4</v>
      </c>
      <c r="J143" s="29">
        <v>0</v>
      </c>
      <c r="K143" s="35">
        <f t="shared" ref="K143" si="50">LARGE(J143:J144,1)+J145</f>
        <v>0</v>
      </c>
      <c r="L143" s="16"/>
      <c r="M143" s="28" t="s">
        <v>4</v>
      </c>
      <c r="N143" s="29">
        <v>0</v>
      </c>
      <c r="O143" s="35">
        <f t="shared" ref="O143" si="51">LARGE(N143:N144,1)+N145</f>
        <v>0</v>
      </c>
      <c r="P143" s="16"/>
      <c r="Q143" s="28" t="s">
        <v>4</v>
      </c>
      <c r="R143" s="29">
        <v>0</v>
      </c>
      <c r="S143" s="35">
        <f t="shared" ref="S143" si="52">LARGE(R143:R144,1)+R145</f>
        <v>0</v>
      </c>
      <c r="T143" s="19"/>
      <c r="U143" s="28" t="s">
        <v>4</v>
      </c>
      <c r="V143" s="29">
        <v>0</v>
      </c>
      <c r="W143" s="35">
        <f t="shared" ref="W143" si="53">LARGE(V143:V144,1)+V145</f>
        <v>0</v>
      </c>
      <c r="X143" s="19"/>
      <c r="Y143" s="9">
        <f>SUM(LARGE(G143:W143,{1,2,3,4}))</f>
        <v>0</v>
      </c>
      <c r="Z143" s="419"/>
      <c r="AA143" s="149"/>
      <c r="AB143" s="54"/>
    </row>
    <row r="144" spans="2:28" hidden="1" x14ac:dyDescent="0.3">
      <c r="B144" s="137"/>
      <c r="C144" s="28"/>
      <c r="D144" s="138"/>
      <c r="E144" s="28" t="s">
        <v>5</v>
      </c>
      <c r="F144" s="29">
        <v>0</v>
      </c>
      <c r="G144" s="9"/>
      <c r="H144" s="16"/>
      <c r="I144" s="28" t="s">
        <v>5</v>
      </c>
      <c r="J144" s="29">
        <v>0</v>
      </c>
      <c r="K144" s="9"/>
      <c r="L144" s="16"/>
      <c r="M144" s="28" t="s">
        <v>5</v>
      </c>
      <c r="N144" s="29">
        <v>0</v>
      </c>
      <c r="O144" s="9"/>
      <c r="P144" s="16"/>
      <c r="Q144" s="28" t="s">
        <v>5</v>
      </c>
      <c r="R144" s="29">
        <v>0</v>
      </c>
      <c r="S144" s="9"/>
      <c r="T144" s="19"/>
      <c r="U144" s="28" t="s">
        <v>5</v>
      </c>
      <c r="V144" s="29">
        <v>0</v>
      </c>
      <c r="W144" s="9"/>
      <c r="X144" s="19"/>
      <c r="Y144" s="9"/>
      <c r="Z144" s="419"/>
      <c r="AA144" s="149"/>
      <c r="AB144" s="54"/>
    </row>
    <row r="145" spans="2:28" hidden="1" x14ac:dyDescent="0.3">
      <c r="B145" s="137"/>
      <c r="C145" s="28"/>
      <c r="D145" s="138"/>
      <c r="E145" s="28" t="s">
        <v>34</v>
      </c>
      <c r="F145" s="29">
        <v>0</v>
      </c>
      <c r="G145" s="9"/>
      <c r="H145" s="16"/>
      <c r="I145" s="28" t="s">
        <v>34</v>
      </c>
      <c r="J145" s="29">
        <v>0</v>
      </c>
      <c r="K145" s="9"/>
      <c r="L145" s="16"/>
      <c r="M145" s="28" t="s">
        <v>34</v>
      </c>
      <c r="N145" s="29">
        <v>0</v>
      </c>
      <c r="O145" s="9"/>
      <c r="P145" s="16"/>
      <c r="Q145" s="28" t="s">
        <v>34</v>
      </c>
      <c r="R145" s="29">
        <v>0</v>
      </c>
      <c r="S145" s="9"/>
      <c r="T145" s="19"/>
      <c r="U145" s="28" t="s">
        <v>34</v>
      </c>
      <c r="V145" s="29">
        <v>0</v>
      </c>
      <c r="W145" s="9"/>
      <c r="X145" s="19"/>
      <c r="Y145" s="9"/>
      <c r="Z145" s="419"/>
      <c r="AA145" s="149"/>
      <c r="AB145" s="54"/>
    </row>
    <row r="146" spans="2:28" hidden="1" x14ac:dyDescent="0.3">
      <c r="B146" s="137"/>
      <c r="C146" s="28"/>
      <c r="D146" s="138"/>
      <c r="E146" s="138"/>
      <c r="F146" s="29"/>
      <c r="G146" s="9"/>
      <c r="H146" s="16"/>
      <c r="I146" s="138"/>
      <c r="J146" s="29"/>
      <c r="K146" s="9"/>
      <c r="L146" s="16"/>
      <c r="M146" s="138"/>
      <c r="N146" s="29"/>
      <c r="O146" s="9"/>
      <c r="P146" s="16"/>
      <c r="Q146" s="138"/>
      <c r="R146" s="29"/>
      <c r="S146" s="9"/>
      <c r="T146" s="19"/>
      <c r="U146" s="138"/>
      <c r="V146" s="29"/>
      <c r="W146" s="9"/>
      <c r="X146" s="19"/>
      <c r="Y146" s="9"/>
      <c r="Z146" s="419"/>
      <c r="AA146" s="149"/>
      <c r="AB146" s="54"/>
    </row>
    <row r="147" spans="2:28" hidden="1" x14ac:dyDescent="0.3">
      <c r="B147" s="137"/>
      <c r="C147" s="28"/>
      <c r="D147" s="138"/>
      <c r="E147" s="28" t="s">
        <v>4</v>
      </c>
      <c r="F147" s="29">
        <v>0</v>
      </c>
      <c r="G147" s="35">
        <f t="shared" ref="G147" si="54">LARGE(F147:F148,1)+F149</f>
        <v>0</v>
      </c>
      <c r="H147" s="16"/>
      <c r="I147" s="28" t="s">
        <v>4</v>
      </c>
      <c r="J147" s="29">
        <v>0</v>
      </c>
      <c r="K147" s="35">
        <f t="shared" ref="K147" si="55">LARGE(J147:J148,1)+J149</f>
        <v>0</v>
      </c>
      <c r="L147" s="16"/>
      <c r="M147" s="28" t="s">
        <v>4</v>
      </c>
      <c r="N147" s="29">
        <v>0</v>
      </c>
      <c r="O147" s="35">
        <f t="shared" ref="O147" si="56">LARGE(N147:N148,1)+N149</f>
        <v>0</v>
      </c>
      <c r="P147" s="16"/>
      <c r="Q147" s="28" t="s">
        <v>4</v>
      </c>
      <c r="R147" s="29">
        <v>0</v>
      </c>
      <c r="S147" s="35">
        <f t="shared" ref="S147" si="57">LARGE(R147:R148,1)+R149</f>
        <v>0</v>
      </c>
      <c r="T147" s="19"/>
      <c r="U147" s="28" t="s">
        <v>4</v>
      </c>
      <c r="V147" s="29">
        <v>0</v>
      </c>
      <c r="W147" s="35">
        <f t="shared" ref="W147" si="58">LARGE(V147:V148,1)+V149</f>
        <v>0</v>
      </c>
      <c r="X147" s="19"/>
      <c r="Y147" s="9">
        <f>SUM(LARGE(G147:W147,{1,2,3,4}))</f>
        <v>0</v>
      </c>
      <c r="Z147" s="419"/>
      <c r="AA147" s="149"/>
      <c r="AB147" s="54"/>
    </row>
    <row r="148" spans="2:28" hidden="1" x14ac:dyDescent="0.3">
      <c r="B148" s="137"/>
      <c r="C148" s="28"/>
      <c r="D148" s="138"/>
      <c r="E148" s="28" t="s">
        <v>5</v>
      </c>
      <c r="F148" s="29">
        <v>0</v>
      </c>
      <c r="G148" s="9"/>
      <c r="H148" s="16"/>
      <c r="I148" s="28" t="s">
        <v>5</v>
      </c>
      <c r="J148" s="29">
        <v>0</v>
      </c>
      <c r="K148" s="9"/>
      <c r="L148" s="16"/>
      <c r="M148" s="28" t="s">
        <v>5</v>
      </c>
      <c r="N148" s="29">
        <v>0</v>
      </c>
      <c r="O148" s="9"/>
      <c r="P148" s="16"/>
      <c r="Q148" s="28" t="s">
        <v>5</v>
      </c>
      <c r="R148" s="29">
        <v>0</v>
      </c>
      <c r="S148" s="9"/>
      <c r="T148" s="19"/>
      <c r="U148" s="28" t="s">
        <v>5</v>
      </c>
      <c r="V148" s="29">
        <v>0</v>
      </c>
      <c r="W148" s="9"/>
      <c r="X148" s="19"/>
      <c r="Y148" s="9"/>
      <c r="Z148" s="419"/>
      <c r="AA148" s="149"/>
      <c r="AB148" s="54"/>
    </row>
    <row r="149" spans="2:28" hidden="1" x14ac:dyDescent="0.3">
      <c r="B149" s="137"/>
      <c r="C149" s="28"/>
      <c r="D149" s="138"/>
      <c r="E149" s="28" t="s">
        <v>34</v>
      </c>
      <c r="F149" s="29">
        <v>0</v>
      </c>
      <c r="G149" s="9"/>
      <c r="H149" s="16"/>
      <c r="I149" s="28" t="s">
        <v>34</v>
      </c>
      <c r="J149" s="29">
        <v>0</v>
      </c>
      <c r="K149" s="9"/>
      <c r="L149" s="16"/>
      <c r="M149" s="28" t="s">
        <v>34</v>
      </c>
      <c r="N149" s="29">
        <v>0</v>
      </c>
      <c r="O149" s="9"/>
      <c r="P149" s="16"/>
      <c r="Q149" s="28" t="s">
        <v>34</v>
      </c>
      <c r="R149" s="29">
        <v>0</v>
      </c>
      <c r="S149" s="9"/>
      <c r="T149" s="19"/>
      <c r="U149" s="28" t="s">
        <v>34</v>
      </c>
      <c r="V149" s="29">
        <v>0</v>
      </c>
      <c r="W149" s="9"/>
      <c r="X149" s="19"/>
      <c r="Y149" s="9"/>
      <c r="Z149" s="419"/>
      <c r="AA149" s="149"/>
      <c r="AB149" s="54"/>
    </row>
    <row r="150" spans="2:28" hidden="1" x14ac:dyDescent="0.3">
      <c r="B150" s="137"/>
      <c r="C150" s="28"/>
      <c r="D150" s="138"/>
      <c r="E150" s="138"/>
      <c r="F150" s="29"/>
      <c r="G150" s="9"/>
      <c r="H150" s="16"/>
      <c r="I150" s="138"/>
      <c r="J150" s="29"/>
      <c r="K150" s="9"/>
      <c r="L150" s="16"/>
      <c r="M150" s="138"/>
      <c r="N150" s="29"/>
      <c r="O150" s="9"/>
      <c r="P150" s="16"/>
      <c r="Q150" s="138"/>
      <c r="R150" s="29"/>
      <c r="S150" s="9"/>
      <c r="T150" s="19"/>
      <c r="U150" s="138"/>
      <c r="V150" s="29"/>
      <c r="W150" s="9"/>
      <c r="X150" s="19"/>
      <c r="Y150" s="9"/>
      <c r="Z150" s="419"/>
      <c r="AA150" s="149"/>
      <c r="AB150" s="54"/>
    </row>
    <row r="151" spans="2:28" hidden="1" x14ac:dyDescent="0.3">
      <c r="B151" s="137"/>
      <c r="C151" s="28"/>
      <c r="D151" s="138"/>
      <c r="E151" s="28" t="s">
        <v>4</v>
      </c>
      <c r="F151" s="29">
        <v>0</v>
      </c>
      <c r="G151" s="35">
        <f t="shared" ref="G151" si="59">LARGE(F151:F152,1)+F153</f>
        <v>0</v>
      </c>
      <c r="H151" s="16"/>
      <c r="I151" s="28" t="s">
        <v>4</v>
      </c>
      <c r="J151" s="29">
        <v>0</v>
      </c>
      <c r="K151" s="35">
        <f t="shared" ref="K151" si="60">LARGE(J151:J152,1)+J153</f>
        <v>0</v>
      </c>
      <c r="L151" s="16"/>
      <c r="M151" s="28" t="s">
        <v>4</v>
      </c>
      <c r="N151" s="29">
        <v>0</v>
      </c>
      <c r="O151" s="35">
        <f t="shared" ref="O151" si="61">LARGE(N151:N152,1)+N153</f>
        <v>0</v>
      </c>
      <c r="P151" s="16"/>
      <c r="Q151" s="28" t="s">
        <v>4</v>
      </c>
      <c r="R151" s="29">
        <v>0</v>
      </c>
      <c r="S151" s="35">
        <f t="shared" ref="S151" si="62">LARGE(R151:R152,1)+R153</f>
        <v>0</v>
      </c>
      <c r="T151" s="19"/>
      <c r="U151" s="28" t="s">
        <v>4</v>
      </c>
      <c r="V151" s="29">
        <v>0</v>
      </c>
      <c r="W151" s="35">
        <f t="shared" ref="W151" si="63">LARGE(V151:V152,1)+V153</f>
        <v>0</v>
      </c>
      <c r="X151" s="19"/>
      <c r="Y151" s="9">
        <f>SUM(LARGE(G151:W151,{1,2,3,4}))</f>
        <v>0</v>
      </c>
      <c r="Z151" s="419"/>
      <c r="AA151" s="149"/>
      <c r="AB151" s="54"/>
    </row>
    <row r="152" spans="2:28" hidden="1" x14ac:dyDescent="0.3">
      <c r="B152" s="137"/>
      <c r="C152" s="28"/>
      <c r="D152" s="138"/>
      <c r="E152" s="28" t="s">
        <v>5</v>
      </c>
      <c r="F152" s="29">
        <v>0</v>
      </c>
      <c r="G152" s="9"/>
      <c r="H152" s="16"/>
      <c r="I152" s="28" t="s">
        <v>5</v>
      </c>
      <c r="J152" s="29">
        <v>0</v>
      </c>
      <c r="K152" s="9"/>
      <c r="L152" s="16"/>
      <c r="M152" s="28" t="s">
        <v>5</v>
      </c>
      <c r="N152" s="29">
        <v>0</v>
      </c>
      <c r="O152" s="9"/>
      <c r="P152" s="16"/>
      <c r="Q152" s="28" t="s">
        <v>5</v>
      </c>
      <c r="R152" s="29">
        <v>0</v>
      </c>
      <c r="S152" s="9"/>
      <c r="T152" s="19"/>
      <c r="U152" s="28" t="s">
        <v>5</v>
      </c>
      <c r="V152" s="29">
        <v>0</v>
      </c>
      <c r="W152" s="9"/>
      <c r="X152" s="19"/>
      <c r="Y152" s="9"/>
      <c r="Z152" s="419"/>
      <c r="AA152" s="149"/>
      <c r="AB152" s="54"/>
    </row>
    <row r="153" spans="2:28" hidden="1" x14ac:dyDescent="0.3">
      <c r="B153" s="137"/>
      <c r="C153" s="28"/>
      <c r="D153" s="138"/>
      <c r="E153" s="28" t="s">
        <v>34</v>
      </c>
      <c r="F153" s="29">
        <v>0</v>
      </c>
      <c r="G153" s="9"/>
      <c r="H153" s="16"/>
      <c r="I153" s="28" t="s">
        <v>34</v>
      </c>
      <c r="J153" s="29">
        <v>0</v>
      </c>
      <c r="K153" s="9"/>
      <c r="L153" s="16"/>
      <c r="M153" s="28" t="s">
        <v>34</v>
      </c>
      <c r="N153" s="29">
        <v>0</v>
      </c>
      <c r="O153" s="9"/>
      <c r="P153" s="16"/>
      <c r="Q153" s="28" t="s">
        <v>34</v>
      </c>
      <c r="R153" s="29">
        <v>0</v>
      </c>
      <c r="S153" s="9"/>
      <c r="T153" s="19"/>
      <c r="U153" s="28" t="s">
        <v>34</v>
      </c>
      <c r="V153" s="29">
        <v>0</v>
      </c>
      <c r="W153" s="9"/>
      <c r="X153" s="19"/>
      <c r="Y153" s="9"/>
      <c r="Z153" s="419"/>
      <c r="AA153" s="149"/>
      <c r="AB153" s="54"/>
    </row>
    <row r="154" spans="2:28" hidden="1" x14ac:dyDescent="0.3">
      <c r="B154" s="137"/>
      <c r="C154" s="28"/>
      <c r="D154" s="138"/>
      <c r="E154" s="138"/>
      <c r="F154" s="29"/>
      <c r="G154" s="9"/>
      <c r="H154" s="16"/>
      <c r="I154" s="138"/>
      <c r="J154" s="29"/>
      <c r="K154" s="9"/>
      <c r="L154" s="16"/>
      <c r="M154" s="138"/>
      <c r="N154" s="29"/>
      <c r="O154" s="9"/>
      <c r="P154" s="16"/>
      <c r="Q154" s="138"/>
      <c r="R154" s="29"/>
      <c r="S154" s="9"/>
      <c r="T154" s="19"/>
      <c r="U154" s="138"/>
      <c r="V154" s="29"/>
      <c r="W154" s="9"/>
      <c r="X154" s="19"/>
      <c r="Y154" s="9"/>
      <c r="Z154" s="419"/>
      <c r="AA154" s="149"/>
      <c r="AB154" s="54"/>
    </row>
    <row r="155" spans="2:28" hidden="1" x14ac:dyDescent="0.3">
      <c r="B155" s="137"/>
      <c r="C155" s="28"/>
      <c r="D155" s="138"/>
      <c r="E155" s="28" t="s">
        <v>4</v>
      </c>
      <c r="F155" s="29">
        <v>0</v>
      </c>
      <c r="G155" s="35">
        <f t="shared" ref="G155" si="64">LARGE(F155:F156,1)+F157</f>
        <v>0</v>
      </c>
      <c r="H155" s="16"/>
      <c r="I155" s="28" t="s">
        <v>4</v>
      </c>
      <c r="J155" s="29">
        <v>0</v>
      </c>
      <c r="K155" s="35">
        <f t="shared" ref="K155" si="65">LARGE(J155:J156,1)+J157</f>
        <v>0</v>
      </c>
      <c r="L155" s="16"/>
      <c r="M155" s="28" t="s">
        <v>4</v>
      </c>
      <c r="N155" s="29">
        <v>0</v>
      </c>
      <c r="O155" s="35">
        <f t="shared" ref="O155" si="66">LARGE(N155:N156,1)+N157</f>
        <v>0</v>
      </c>
      <c r="P155" s="16"/>
      <c r="Q155" s="28" t="s">
        <v>4</v>
      </c>
      <c r="R155" s="29">
        <v>0</v>
      </c>
      <c r="S155" s="35">
        <f t="shared" ref="S155" si="67">LARGE(R155:R156,1)+R157</f>
        <v>0</v>
      </c>
      <c r="T155" s="19"/>
      <c r="U155" s="28" t="s">
        <v>4</v>
      </c>
      <c r="V155" s="29">
        <v>0</v>
      </c>
      <c r="W155" s="35">
        <f t="shared" ref="W155" si="68">LARGE(V155:V156,1)+V157</f>
        <v>0</v>
      </c>
      <c r="X155" s="19"/>
      <c r="Y155" s="9">
        <f>SUM(LARGE(G155:W155,{1,2,3,4}))</f>
        <v>0</v>
      </c>
      <c r="Z155" s="419"/>
      <c r="AA155" s="149"/>
      <c r="AB155" s="54"/>
    </row>
    <row r="156" spans="2:28" hidden="1" x14ac:dyDescent="0.3">
      <c r="B156" s="137"/>
      <c r="C156" s="28"/>
      <c r="D156" s="138"/>
      <c r="E156" s="28" t="s">
        <v>5</v>
      </c>
      <c r="F156" s="29">
        <v>0</v>
      </c>
      <c r="G156" s="9"/>
      <c r="H156" s="16"/>
      <c r="I156" s="28" t="s">
        <v>5</v>
      </c>
      <c r="J156" s="29">
        <v>0</v>
      </c>
      <c r="K156" s="9"/>
      <c r="L156" s="16"/>
      <c r="M156" s="28" t="s">
        <v>5</v>
      </c>
      <c r="N156" s="29">
        <v>0</v>
      </c>
      <c r="O156" s="9"/>
      <c r="P156" s="16"/>
      <c r="Q156" s="28" t="s">
        <v>5</v>
      </c>
      <c r="R156" s="29">
        <v>0</v>
      </c>
      <c r="S156" s="9"/>
      <c r="T156" s="19"/>
      <c r="U156" s="28" t="s">
        <v>5</v>
      </c>
      <c r="V156" s="29">
        <v>0</v>
      </c>
      <c r="W156" s="9"/>
      <c r="X156" s="19"/>
      <c r="Y156" s="9"/>
      <c r="Z156" s="419"/>
      <c r="AA156" s="149"/>
      <c r="AB156" s="54"/>
    </row>
    <row r="157" spans="2:28" hidden="1" x14ac:dyDescent="0.3">
      <c r="B157" s="158"/>
      <c r="C157" s="28"/>
      <c r="D157" s="138"/>
      <c r="E157" s="28" t="s">
        <v>34</v>
      </c>
      <c r="F157" s="29">
        <v>0</v>
      </c>
      <c r="G157" s="9"/>
      <c r="H157" s="16"/>
      <c r="I157" s="28" t="s">
        <v>34</v>
      </c>
      <c r="J157" s="29">
        <v>0</v>
      </c>
      <c r="K157" s="9"/>
      <c r="L157" s="16"/>
      <c r="M157" s="28" t="s">
        <v>34</v>
      </c>
      <c r="N157" s="29">
        <v>0</v>
      </c>
      <c r="O157" s="9"/>
      <c r="P157" s="16"/>
      <c r="Q157" s="28" t="s">
        <v>34</v>
      </c>
      <c r="R157" s="29">
        <v>0</v>
      </c>
      <c r="S157" s="9"/>
      <c r="T157" s="19"/>
      <c r="U157" s="28" t="s">
        <v>34</v>
      </c>
      <c r="V157" s="29">
        <v>0</v>
      </c>
      <c r="W157" s="9"/>
      <c r="X157" s="19"/>
      <c r="Y157" s="9"/>
      <c r="Z157" s="419"/>
      <c r="AA157" s="149"/>
      <c r="AB157" s="54"/>
    </row>
    <row r="158" spans="2:28" ht="15" thickBot="1" x14ac:dyDescent="0.35">
      <c r="B158" s="98"/>
      <c r="C158" s="133"/>
      <c r="D158" s="156"/>
      <c r="E158" s="33"/>
      <c r="F158" s="13"/>
      <c r="G158" s="40"/>
      <c r="H158" s="134"/>
      <c r="I158" s="133"/>
      <c r="J158" s="157"/>
      <c r="K158" s="40"/>
      <c r="L158" s="17"/>
      <c r="M158" s="132"/>
      <c r="N158" s="30"/>
      <c r="O158" s="13"/>
      <c r="P158" s="17"/>
      <c r="Q158" s="132"/>
      <c r="R158" s="157"/>
      <c r="S158" s="40"/>
      <c r="T158" s="13"/>
      <c r="U158" s="132"/>
      <c r="V158" s="157"/>
      <c r="W158" s="40"/>
      <c r="X158" s="13"/>
      <c r="Y158" s="151"/>
      <c r="Z158" s="222"/>
      <c r="AA158" s="176"/>
      <c r="AB158" s="56"/>
    </row>
    <row r="161" spans="2:28" ht="16.2" thickBot="1" x14ac:dyDescent="0.35">
      <c r="B161" s="46" t="s">
        <v>275</v>
      </c>
      <c r="C161" s="46"/>
      <c r="D161" s="46"/>
      <c r="E161" s="46"/>
      <c r="F161" s="46"/>
      <c r="G161" s="46"/>
      <c r="H161" s="47"/>
      <c r="I161" s="47"/>
      <c r="J161" s="48"/>
      <c r="K161" s="48"/>
      <c r="L161" s="47"/>
      <c r="M161" s="47"/>
      <c r="N161" s="48"/>
    </row>
    <row r="162" spans="2:28" ht="30" customHeight="1" thickBot="1" x14ac:dyDescent="0.45">
      <c r="B162" s="73" t="s">
        <v>3</v>
      </c>
      <c r="C162" s="74"/>
      <c r="D162" s="74"/>
      <c r="E162" s="74"/>
      <c r="F162" s="75"/>
      <c r="G162" s="75"/>
      <c r="H162" s="74"/>
      <c r="I162" s="74"/>
      <c r="J162" s="75"/>
      <c r="K162" s="75"/>
      <c r="L162" s="74"/>
      <c r="M162" s="74"/>
      <c r="N162" s="75"/>
      <c r="O162" s="75"/>
      <c r="P162" s="74"/>
      <c r="Q162" s="74"/>
      <c r="R162" s="74"/>
      <c r="S162" s="75"/>
      <c r="T162" s="75"/>
      <c r="U162" s="74"/>
      <c r="V162" s="74"/>
      <c r="W162" s="75"/>
      <c r="X162" s="75"/>
      <c r="Y162" s="75"/>
      <c r="Z162" s="219"/>
      <c r="AA162" s="162"/>
      <c r="AB162" s="162"/>
    </row>
    <row r="163" spans="2:28" x14ac:dyDescent="0.3">
      <c r="B163" s="681" t="s">
        <v>28</v>
      </c>
      <c r="C163" s="682"/>
      <c r="D163" s="682"/>
      <c r="E163" s="682"/>
      <c r="F163" s="682"/>
      <c r="G163" s="682"/>
      <c r="H163" s="682"/>
      <c r="I163" s="682"/>
      <c r="J163" s="682"/>
      <c r="K163" s="682"/>
      <c r="L163" s="682"/>
      <c r="M163" s="682"/>
      <c r="N163" s="682"/>
      <c r="O163" s="682"/>
      <c r="P163" s="682"/>
      <c r="Q163" s="682"/>
      <c r="R163" s="682"/>
      <c r="S163" s="682"/>
      <c r="T163" s="682"/>
      <c r="U163" s="682"/>
      <c r="V163" s="682"/>
      <c r="W163" s="683"/>
      <c r="X163"/>
      <c r="Y163" s="15"/>
      <c r="Z163" s="52"/>
      <c r="AA163" s="150"/>
      <c r="AB163" s="15"/>
    </row>
    <row r="164" spans="2:28" ht="15" thickBot="1" x14ac:dyDescent="0.35">
      <c r="B164" s="684"/>
      <c r="C164" s="685"/>
      <c r="D164" s="685"/>
      <c r="E164" s="685"/>
      <c r="F164" s="685"/>
      <c r="G164" s="685"/>
      <c r="H164" s="685"/>
      <c r="I164" s="685"/>
      <c r="J164" s="685"/>
      <c r="K164" s="685"/>
      <c r="L164" s="685"/>
      <c r="M164" s="685"/>
      <c r="N164" s="685"/>
      <c r="O164" s="685"/>
      <c r="P164" s="685"/>
      <c r="Q164" s="685"/>
      <c r="R164" s="685"/>
      <c r="S164" s="685"/>
      <c r="T164" s="685"/>
      <c r="U164" s="685"/>
      <c r="V164" s="685"/>
      <c r="W164" s="686"/>
      <c r="X164" s="17"/>
      <c r="Y164" s="17"/>
      <c r="Z164" s="56"/>
      <c r="AA164" s="521"/>
      <c r="AB164" s="17"/>
    </row>
    <row r="165" spans="2:28" ht="15" thickBot="1" x14ac:dyDescent="0.35">
      <c r="B165" s="80" t="s">
        <v>12</v>
      </c>
      <c r="C165" s="71"/>
      <c r="D165" s="71"/>
      <c r="E165" s="71"/>
      <c r="F165" s="72"/>
      <c r="G165" s="79"/>
      <c r="H165" s="81"/>
      <c r="I165" s="71" t="s">
        <v>14</v>
      </c>
      <c r="J165" s="72">
        <v>93.6</v>
      </c>
      <c r="K165" s="72"/>
      <c r="L165" s="82"/>
      <c r="M165" s="71" t="s">
        <v>13</v>
      </c>
      <c r="N165" s="72">
        <v>90.9</v>
      </c>
      <c r="O165" s="72"/>
      <c r="P165" s="83"/>
      <c r="Q165" s="71"/>
      <c r="R165" s="71"/>
      <c r="S165" s="72"/>
      <c r="T165" s="84"/>
      <c r="U165" s="64"/>
      <c r="V165" s="64"/>
      <c r="W165" s="65"/>
      <c r="X165" s="155"/>
      <c r="Y165" s="163"/>
      <c r="Z165" s="222"/>
      <c r="AA165" s="480"/>
      <c r="AB165" s="76"/>
    </row>
    <row r="166" spans="2:28" ht="30.6" thickBot="1" x14ac:dyDescent="0.45">
      <c r="B166" s="43" t="s">
        <v>54</v>
      </c>
      <c r="C166" s="86"/>
      <c r="D166" s="87"/>
      <c r="E166" s="678" t="s">
        <v>75</v>
      </c>
      <c r="F166" s="679"/>
      <c r="G166" s="680"/>
      <c r="H166" s="25"/>
      <c r="I166" s="678" t="s">
        <v>7</v>
      </c>
      <c r="J166" s="679"/>
      <c r="K166" s="680"/>
      <c r="L166" s="23"/>
      <c r="M166" s="678" t="s">
        <v>76</v>
      </c>
      <c r="N166" s="679"/>
      <c r="O166" s="680"/>
      <c r="P166" s="23"/>
      <c r="Q166" s="678" t="s">
        <v>124</v>
      </c>
      <c r="R166" s="679"/>
      <c r="S166" s="680"/>
      <c r="T166" s="21"/>
      <c r="U166" s="678"/>
      <c r="V166" s="679"/>
      <c r="W166" s="680"/>
      <c r="X166" s="55"/>
      <c r="Y166" s="356" t="s">
        <v>264</v>
      </c>
      <c r="Z166" s="418" t="s">
        <v>45</v>
      </c>
      <c r="AA166" s="457" t="s">
        <v>274</v>
      </c>
      <c r="AB166" s="136" t="s">
        <v>31</v>
      </c>
    </row>
    <row r="167" spans="2:28" ht="15" thickBot="1" x14ac:dyDescent="0.35">
      <c r="B167" s="90" t="s">
        <v>0</v>
      </c>
      <c r="C167" s="91" t="s">
        <v>1</v>
      </c>
      <c r="D167" s="24" t="s">
        <v>2</v>
      </c>
      <c r="E167" s="91"/>
      <c r="F167" s="92" t="s">
        <v>10</v>
      </c>
      <c r="G167" s="36" t="s">
        <v>8</v>
      </c>
      <c r="H167" s="23"/>
      <c r="I167" s="93"/>
      <c r="J167" s="92" t="s">
        <v>10</v>
      </c>
      <c r="K167" s="36" t="s">
        <v>8</v>
      </c>
      <c r="L167" s="23"/>
      <c r="M167" s="94"/>
      <c r="N167" s="36" t="s">
        <v>10</v>
      </c>
      <c r="O167" s="36" t="s">
        <v>8</v>
      </c>
      <c r="P167" s="23"/>
      <c r="Q167" s="93"/>
      <c r="R167" s="95" t="s">
        <v>10</v>
      </c>
      <c r="S167" s="36" t="s">
        <v>6</v>
      </c>
      <c r="T167" s="96"/>
      <c r="U167" s="93"/>
      <c r="V167" s="95" t="s">
        <v>10</v>
      </c>
      <c r="W167" s="154" t="s">
        <v>6</v>
      </c>
      <c r="X167" s="21"/>
      <c r="Y167" s="36"/>
      <c r="Z167" s="418"/>
      <c r="AA167" s="456"/>
      <c r="AB167" s="55"/>
    </row>
    <row r="168" spans="2:28" x14ac:dyDescent="0.3">
      <c r="B168" s="137" t="s">
        <v>108</v>
      </c>
      <c r="C168" s="512" t="s">
        <v>79</v>
      </c>
      <c r="D168" s="517"/>
      <c r="E168" s="512" t="s">
        <v>4</v>
      </c>
      <c r="F168" s="442">
        <v>40.450000000000003</v>
      </c>
      <c r="G168" s="358">
        <f>LARGE(F169:F170,1)+F168</f>
        <v>68.930000000000007</v>
      </c>
      <c r="H168" s="511"/>
      <c r="I168" s="512" t="s">
        <v>4</v>
      </c>
      <c r="J168" s="442">
        <v>39.94</v>
      </c>
      <c r="K168" s="358">
        <f>LARGE(J169:J170,1)+J168</f>
        <v>84.91</v>
      </c>
      <c r="L168" s="511"/>
      <c r="M168" s="512" t="s">
        <v>4</v>
      </c>
      <c r="N168" s="442">
        <v>41.6</v>
      </c>
      <c r="O168" s="358">
        <f>LARGE(N169:N170,1)+N168</f>
        <v>90.03</v>
      </c>
      <c r="P168" s="458" t="e">
        <f>LARGE(O169:O170,1)+O168</f>
        <v>#NUM!</v>
      </c>
      <c r="Q168" s="512" t="s">
        <v>4</v>
      </c>
      <c r="R168" s="442">
        <v>40.880000000000003</v>
      </c>
      <c r="S168" s="358">
        <f>LARGE(R169:R170,1)+R168</f>
        <v>89.91</v>
      </c>
      <c r="T168" s="159" t="e">
        <f>LARGE(S169:S170,1)+S168</f>
        <v>#NUM!</v>
      </c>
      <c r="U168" s="28" t="s">
        <v>4</v>
      </c>
      <c r="V168" s="34">
        <v>0</v>
      </c>
      <c r="W168" s="35">
        <f>LARGE(V169:V170,1)+V168</f>
        <v>0</v>
      </c>
      <c r="X168" s="19"/>
      <c r="Y168" s="9">
        <f>90.03+89.91</f>
        <v>179.94</v>
      </c>
      <c r="Z168" s="419">
        <f>RANK(Y168,$Y$168:$Y$180)</f>
        <v>1</v>
      </c>
      <c r="AA168" s="149" t="s">
        <v>290</v>
      </c>
      <c r="AB168" s="54"/>
    </row>
    <row r="169" spans="2:28" x14ac:dyDescent="0.3">
      <c r="B169" s="137"/>
      <c r="C169" s="512"/>
      <c r="D169" s="517"/>
      <c r="E169" s="512" t="s">
        <v>5</v>
      </c>
      <c r="F169" s="442">
        <v>9.4700000000000006</v>
      </c>
      <c r="G169" s="358"/>
      <c r="H169" s="511"/>
      <c r="I169" s="512" t="s">
        <v>5</v>
      </c>
      <c r="J169" s="442">
        <v>44.36</v>
      </c>
      <c r="K169" s="358"/>
      <c r="L169" s="511"/>
      <c r="M169" s="512" t="s">
        <v>5</v>
      </c>
      <c r="N169" s="442">
        <v>48.43</v>
      </c>
      <c r="O169" s="358"/>
      <c r="P169" s="459"/>
      <c r="Q169" s="512" t="s">
        <v>5</v>
      </c>
      <c r="R169" s="442">
        <v>49.03</v>
      </c>
      <c r="S169" s="358"/>
      <c r="T169" s="160"/>
      <c r="U169" s="28" t="s">
        <v>5</v>
      </c>
      <c r="V169" s="34">
        <v>0</v>
      </c>
      <c r="W169" s="35"/>
      <c r="X169" s="19"/>
      <c r="Y169" s="9"/>
      <c r="Z169" s="419"/>
      <c r="AA169" s="149"/>
      <c r="AB169" s="54"/>
    </row>
    <row r="170" spans="2:28" x14ac:dyDescent="0.3">
      <c r="B170" s="137"/>
      <c r="C170" s="512"/>
      <c r="D170" s="517"/>
      <c r="E170" s="512" t="s">
        <v>16</v>
      </c>
      <c r="F170" s="442">
        <v>28.48</v>
      </c>
      <c r="G170" s="358"/>
      <c r="H170" s="511"/>
      <c r="I170" s="512" t="s">
        <v>16</v>
      </c>
      <c r="J170" s="442">
        <v>44.97</v>
      </c>
      <c r="K170" s="358"/>
      <c r="L170" s="511"/>
      <c r="M170" s="512" t="s">
        <v>16</v>
      </c>
      <c r="N170" s="442">
        <v>10.56</v>
      </c>
      <c r="O170" s="358"/>
      <c r="P170" s="459"/>
      <c r="Q170" s="512" t="s">
        <v>16</v>
      </c>
      <c r="R170" s="442">
        <v>0</v>
      </c>
      <c r="S170" s="358"/>
      <c r="T170" s="160"/>
      <c r="U170" s="28" t="s">
        <v>16</v>
      </c>
      <c r="V170" s="34">
        <v>0</v>
      </c>
      <c r="W170" s="35"/>
      <c r="X170" s="19"/>
      <c r="Y170" s="9"/>
      <c r="Z170" s="419"/>
      <c r="AA170" s="149"/>
      <c r="AB170" s="54"/>
    </row>
    <row r="171" spans="2:28" x14ac:dyDescent="0.3">
      <c r="B171" s="295"/>
      <c r="C171" s="520"/>
      <c r="D171" s="519"/>
      <c r="E171" s="520"/>
      <c r="F171" s="471"/>
      <c r="G171" s="476"/>
      <c r="H171" s="518"/>
      <c r="I171" s="520"/>
      <c r="J171" s="471"/>
      <c r="K171" s="476"/>
      <c r="L171" s="518"/>
      <c r="M171" s="520"/>
      <c r="N171" s="471"/>
      <c r="O171" s="476"/>
      <c r="P171" s="481"/>
      <c r="Q171" s="520"/>
      <c r="R171" s="471"/>
      <c r="S171" s="476"/>
      <c r="T171" s="301"/>
      <c r="U171" s="296"/>
      <c r="V171" s="298"/>
      <c r="W171" s="299"/>
      <c r="X171" s="302"/>
      <c r="Y171" s="305"/>
      <c r="Z171" s="419"/>
      <c r="AA171" s="149"/>
      <c r="AB171" s="54"/>
    </row>
    <row r="172" spans="2:28" x14ac:dyDescent="0.3">
      <c r="B172" s="137" t="s">
        <v>109</v>
      </c>
      <c r="C172" s="512" t="s">
        <v>65</v>
      </c>
      <c r="D172" s="517"/>
      <c r="E172" s="512" t="s">
        <v>4</v>
      </c>
      <c r="F172" s="442">
        <v>41.75</v>
      </c>
      <c r="G172" s="358">
        <f>LARGE(F173:F174,1)+F172</f>
        <v>89.740000000000009</v>
      </c>
      <c r="H172" s="511"/>
      <c r="I172" s="512" t="s">
        <v>4</v>
      </c>
      <c r="J172" s="442">
        <v>42.4</v>
      </c>
      <c r="K172" s="358">
        <f>LARGE(J173:J174,1)+J172</f>
        <v>68.09</v>
      </c>
      <c r="L172" s="511"/>
      <c r="M172" s="512" t="s">
        <v>4</v>
      </c>
      <c r="N172" s="442">
        <v>40.340000000000003</v>
      </c>
      <c r="O172" s="358">
        <f>LARGE(N173:N174,1)+N172</f>
        <v>87.89</v>
      </c>
      <c r="P172" s="459" t="e">
        <f>LARGE(O173:O174,1)+O172</f>
        <v>#NUM!</v>
      </c>
      <c r="Q172" s="512" t="s">
        <v>4</v>
      </c>
      <c r="R172" s="442">
        <v>0</v>
      </c>
      <c r="S172" s="358">
        <f>LARGE(R173:R174,1)+R172</f>
        <v>0</v>
      </c>
      <c r="T172" s="160" t="e">
        <f>LARGE(S173:S174,1)+S172</f>
        <v>#NUM!</v>
      </c>
      <c r="U172" s="28" t="s">
        <v>4</v>
      </c>
      <c r="V172" s="34">
        <v>0</v>
      </c>
      <c r="W172" s="35">
        <f>LARGE(V173:V174,1)+V172</f>
        <v>0</v>
      </c>
      <c r="X172" s="19"/>
      <c r="Y172" s="9">
        <f>89.74+87.89</f>
        <v>177.63</v>
      </c>
      <c r="Z172" s="419">
        <f>RANK(Y172,$Y$168:$Y$180)</f>
        <v>2</v>
      </c>
      <c r="AA172" s="149" t="s">
        <v>290</v>
      </c>
      <c r="AB172" s="54"/>
    </row>
    <row r="173" spans="2:28" x14ac:dyDescent="0.3">
      <c r="B173" s="137"/>
      <c r="C173" s="512"/>
      <c r="D173" s="517"/>
      <c r="E173" s="512" t="s">
        <v>5</v>
      </c>
      <c r="F173" s="442">
        <v>35.409999999999997</v>
      </c>
      <c r="G173" s="358"/>
      <c r="H173" s="511"/>
      <c r="I173" s="512" t="s">
        <v>5</v>
      </c>
      <c r="J173" s="442">
        <v>15.05</v>
      </c>
      <c r="K173" s="358"/>
      <c r="L173" s="511"/>
      <c r="M173" s="512" t="s">
        <v>5</v>
      </c>
      <c r="N173" s="442">
        <v>47.55</v>
      </c>
      <c r="O173" s="358"/>
      <c r="P173" s="459"/>
      <c r="Q173" s="512" t="s">
        <v>5</v>
      </c>
      <c r="R173" s="442">
        <v>0</v>
      </c>
      <c r="S173" s="358"/>
      <c r="T173" s="160"/>
      <c r="U173" s="28" t="s">
        <v>5</v>
      </c>
      <c r="V173" s="34">
        <v>0</v>
      </c>
      <c r="W173" s="35"/>
      <c r="X173" s="19"/>
      <c r="Y173" s="9"/>
      <c r="Z173" s="419"/>
      <c r="AA173" s="149"/>
      <c r="AB173" s="54"/>
    </row>
    <row r="174" spans="2:28" x14ac:dyDescent="0.3">
      <c r="B174" s="137"/>
      <c r="C174" s="512"/>
      <c r="D174" s="517"/>
      <c r="E174" s="512" t="s">
        <v>16</v>
      </c>
      <c r="F174" s="442">
        <v>47.99</v>
      </c>
      <c r="G174" s="358"/>
      <c r="H174" s="511"/>
      <c r="I174" s="512" t="s">
        <v>16</v>
      </c>
      <c r="J174" s="442">
        <v>25.69</v>
      </c>
      <c r="K174" s="358"/>
      <c r="L174" s="511"/>
      <c r="M174" s="512" t="s">
        <v>16</v>
      </c>
      <c r="N174" s="442">
        <v>46.63</v>
      </c>
      <c r="O174" s="358"/>
      <c r="P174" s="459"/>
      <c r="Q174" s="512" t="s">
        <v>16</v>
      </c>
      <c r="R174" s="442">
        <v>0</v>
      </c>
      <c r="S174" s="358"/>
      <c r="T174" s="160"/>
      <c r="U174" s="28" t="s">
        <v>16</v>
      </c>
      <c r="V174" s="34">
        <v>0</v>
      </c>
      <c r="W174" s="35"/>
      <c r="X174" s="19"/>
      <c r="Y174" s="9"/>
      <c r="Z174" s="419"/>
      <c r="AA174" s="149"/>
      <c r="AB174" s="54"/>
    </row>
    <row r="175" spans="2:28" x14ac:dyDescent="0.3">
      <c r="B175" s="295"/>
      <c r="C175" s="520"/>
      <c r="D175" s="519"/>
      <c r="E175" s="520"/>
      <c r="F175" s="471"/>
      <c r="G175" s="476"/>
      <c r="H175" s="518"/>
      <c r="I175" s="519"/>
      <c r="J175" s="471"/>
      <c r="K175" s="476"/>
      <c r="L175" s="518"/>
      <c r="M175" s="520"/>
      <c r="N175" s="471"/>
      <c r="O175" s="476"/>
      <c r="P175" s="518"/>
      <c r="Q175" s="519"/>
      <c r="R175" s="520"/>
      <c r="S175" s="522"/>
      <c r="T175" s="302"/>
      <c r="U175" s="297"/>
      <c r="V175" s="296"/>
      <c r="W175" s="306"/>
      <c r="X175" s="302"/>
      <c r="Y175" s="305"/>
      <c r="Z175" s="419"/>
      <c r="AA175" s="149"/>
      <c r="AB175" s="54"/>
    </row>
    <row r="176" spans="2:28" x14ac:dyDescent="0.3">
      <c r="B176" s="428" t="s">
        <v>103</v>
      </c>
      <c r="C176" s="512" t="s">
        <v>79</v>
      </c>
      <c r="D176" s="517"/>
      <c r="E176" s="512" t="s">
        <v>4</v>
      </c>
      <c r="F176" s="442">
        <v>39.96</v>
      </c>
      <c r="G176" s="358">
        <f>LARGE(F177:F178,1)+F176</f>
        <v>87.509999999999991</v>
      </c>
      <c r="H176" s="511"/>
      <c r="I176" s="512" t="s">
        <v>4</v>
      </c>
      <c r="J176" s="442">
        <v>36.619999999999997</v>
      </c>
      <c r="K176" s="358">
        <f>LARGE(J177:J178,1)+J176</f>
        <v>81.77</v>
      </c>
      <c r="L176" s="511"/>
      <c r="M176" s="512" t="s">
        <v>4</v>
      </c>
      <c r="N176" s="442">
        <v>39.450000000000003</v>
      </c>
      <c r="O176" s="358">
        <f>LARGE(N177:N178,1)+N176</f>
        <v>88.32</v>
      </c>
      <c r="P176" s="511"/>
      <c r="Q176" s="512" t="s">
        <v>4</v>
      </c>
      <c r="R176" s="442">
        <v>38.89</v>
      </c>
      <c r="S176" s="358">
        <f>LARGE(R177:R178,1)+R176</f>
        <v>87.02000000000001</v>
      </c>
      <c r="T176" s="19"/>
      <c r="U176" s="28" t="s">
        <v>4</v>
      </c>
      <c r="V176" s="34">
        <v>0</v>
      </c>
      <c r="W176" s="35">
        <f>LARGE(V177:V178,1)+V176</f>
        <v>0</v>
      </c>
      <c r="X176" s="19"/>
      <c r="Y176" s="9">
        <f>87.51+88.32</f>
        <v>175.82999999999998</v>
      </c>
      <c r="Z176" s="419">
        <f>RANK(Y176,$Y$168:$Y$180)</f>
        <v>3</v>
      </c>
      <c r="AA176" s="149" t="s">
        <v>290</v>
      </c>
      <c r="AB176" s="54"/>
    </row>
    <row r="177" spans="2:28" x14ac:dyDescent="0.3">
      <c r="B177" s="428" t="s">
        <v>246</v>
      </c>
      <c r="C177" s="512"/>
      <c r="D177" s="517"/>
      <c r="E177" s="512" t="s">
        <v>5</v>
      </c>
      <c r="F177" s="442">
        <v>46.93</v>
      </c>
      <c r="G177" s="358"/>
      <c r="H177" s="511"/>
      <c r="I177" s="512" t="s">
        <v>5</v>
      </c>
      <c r="J177" s="442">
        <v>45.15</v>
      </c>
      <c r="K177" s="358"/>
      <c r="L177" s="511"/>
      <c r="M177" s="512" t="s">
        <v>5</v>
      </c>
      <c r="N177" s="442">
        <v>48.87</v>
      </c>
      <c r="O177" s="358"/>
      <c r="P177" s="511"/>
      <c r="Q177" s="512" t="s">
        <v>5</v>
      </c>
      <c r="R177" s="442">
        <v>48.13</v>
      </c>
      <c r="S177" s="358"/>
      <c r="T177" s="19"/>
      <c r="U177" s="28" t="s">
        <v>5</v>
      </c>
      <c r="V177" s="34">
        <v>0</v>
      </c>
      <c r="W177" s="35"/>
      <c r="X177" s="19"/>
      <c r="Y177" s="9"/>
      <c r="Z177" s="419"/>
      <c r="AA177" s="149"/>
      <c r="AB177" s="54"/>
    </row>
    <row r="178" spans="2:28" x14ac:dyDescent="0.3">
      <c r="B178" s="428"/>
      <c r="C178" s="28"/>
      <c r="D178" s="429"/>
      <c r="E178" s="28" t="s">
        <v>16</v>
      </c>
      <c r="F178" s="34">
        <v>47.55</v>
      </c>
      <c r="G178" s="35"/>
      <c r="H178" s="16"/>
      <c r="I178" s="28" t="s">
        <v>16</v>
      </c>
      <c r="J178" s="34">
        <v>0</v>
      </c>
      <c r="K178" s="35"/>
      <c r="L178" s="16"/>
      <c r="M178" s="28" t="s">
        <v>16</v>
      </c>
      <c r="N178" s="34">
        <v>48.65</v>
      </c>
      <c r="O178" s="35"/>
      <c r="P178" s="16"/>
      <c r="Q178" s="28" t="s">
        <v>16</v>
      </c>
      <c r="R178" s="34">
        <v>0</v>
      </c>
      <c r="S178" s="35"/>
      <c r="T178" s="19"/>
      <c r="U178" s="28" t="s">
        <v>16</v>
      </c>
      <c r="V178" s="34">
        <v>0</v>
      </c>
      <c r="W178" s="35"/>
      <c r="X178" s="19"/>
      <c r="Y178" s="9"/>
      <c r="Z178" s="419"/>
      <c r="AA178" s="149"/>
      <c r="AB178" s="54"/>
    </row>
    <row r="179" spans="2:28" x14ac:dyDescent="0.3">
      <c r="B179" s="295"/>
      <c r="C179" s="296"/>
      <c r="D179" s="297"/>
      <c r="E179" s="296"/>
      <c r="F179" s="298"/>
      <c r="G179" s="299"/>
      <c r="H179" s="300"/>
      <c r="I179" s="297"/>
      <c r="J179" s="304"/>
      <c r="K179" s="305"/>
      <c r="L179" s="300"/>
      <c r="M179" s="297"/>
      <c r="N179" s="304"/>
      <c r="O179" s="305"/>
      <c r="P179" s="300"/>
      <c r="Q179" s="297"/>
      <c r="R179" s="296"/>
      <c r="S179" s="305"/>
      <c r="T179" s="302"/>
      <c r="U179" s="297"/>
      <c r="V179" s="296"/>
      <c r="W179" s="305"/>
      <c r="X179" s="302"/>
      <c r="Y179" s="305"/>
      <c r="Z179" s="419"/>
      <c r="AA179" s="149"/>
      <c r="AB179" s="54"/>
    </row>
    <row r="180" spans="2:28" hidden="1" x14ac:dyDescent="0.3">
      <c r="B180" s="137"/>
      <c r="C180" s="28"/>
      <c r="D180" s="138"/>
      <c r="E180" s="28" t="s">
        <v>4</v>
      </c>
      <c r="F180" s="34">
        <v>0</v>
      </c>
      <c r="G180" s="35">
        <f>LARGE(F181:F182,1)+F180</f>
        <v>0</v>
      </c>
      <c r="H180" s="16"/>
      <c r="I180" s="138" t="s">
        <v>4</v>
      </c>
      <c r="J180" s="29">
        <v>0</v>
      </c>
      <c r="K180" s="35">
        <f>LARGE(J181:J182,1)+J180</f>
        <v>0</v>
      </c>
      <c r="L180" s="16"/>
      <c r="M180" s="138" t="s">
        <v>4</v>
      </c>
      <c r="N180" s="29">
        <v>0</v>
      </c>
      <c r="O180" s="35">
        <f>LARGE(N181:N182,1)+N180</f>
        <v>0</v>
      </c>
      <c r="P180" s="16"/>
      <c r="Q180" s="138" t="s">
        <v>4</v>
      </c>
      <c r="R180" s="29">
        <v>0</v>
      </c>
      <c r="S180" s="35">
        <f>LARGE(R181:R182,1)+R180</f>
        <v>0</v>
      </c>
      <c r="T180" s="19"/>
      <c r="U180" s="138" t="s">
        <v>4</v>
      </c>
      <c r="V180" s="29">
        <v>0</v>
      </c>
      <c r="W180" s="35">
        <f>LARGE(V181:V182,1)+V180</f>
        <v>0</v>
      </c>
      <c r="X180" s="19"/>
      <c r="Y180" s="9">
        <f>SUM(LARGE(G180:W180,{1,2,3,4}))</f>
        <v>0</v>
      </c>
      <c r="Z180" s="419"/>
      <c r="AA180" s="149"/>
      <c r="AB180" s="54"/>
    </row>
    <row r="181" spans="2:28" hidden="1" x14ac:dyDescent="0.3">
      <c r="B181" s="137"/>
      <c r="C181" s="28"/>
      <c r="D181" s="138"/>
      <c r="E181" s="28" t="s">
        <v>5</v>
      </c>
      <c r="F181" s="34">
        <v>0</v>
      </c>
      <c r="G181" s="35"/>
      <c r="H181" s="16"/>
      <c r="I181" s="138" t="s">
        <v>5</v>
      </c>
      <c r="J181" s="29">
        <v>0</v>
      </c>
      <c r="K181" s="9"/>
      <c r="L181" s="16"/>
      <c r="M181" s="138" t="s">
        <v>5</v>
      </c>
      <c r="N181" s="29">
        <v>0</v>
      </c>
      <c r="O181" s="9"/>
      <c r="P181" s="16"/>
      <c r="Q181" s="138" t="s">
        <v>5</v>
      </c>
      <c r="R181" s="29">
        <v>0</v>
      </c>
      <c r="S181" s="9"/>
      <c r="T181" s="19"/>
      <c r="U181" s="138" t="s">
        <v>5</v>
      </c>
      <c r="V181" s="29">
        <v>0</v>
      </c>
      <c r="W181" s="9"/>
      <c r="X181" s="19"/>
      <c r="Y181" s="9"/>
      <c r="Z181" s="419"/>
      <c r="AA181" s="149"/>
      <c r="AB181" s="54"/>
    </row>
    <row r="182" spans="2:28" hidden="1" x14ac:dyDescent="0.3">
      <c r="B182" s="137"/>
      <c r="C182" s="28"/>
      <c r="D182" s="138"/>
      <c r="E182" s="28" t="s">
        <v>16</v>
      </c>
      <c r="F182" s="34">
        <v>0</v>
      </c>
      <c r="G182" s="35"/>
      <c r="H182" s="16"/>
      <c r="I182" s="138" t="s">
        <v>16</v>
      </c>
      <c r="J182" s="29">
        <v>0</v>
      </c>
      <c r="K182" s="9"/>
      <c r="L182" s="16"/>
      <c r="M182" s="138" t="s">
        <v>16</v>
      </c>
      <c r="N182" s="29">
        <v>0</v>
      </c>
      <c r="O182" s="9"/>
      <c r="P182" s="16"/>
      <c r="Q182" s="138" t="s">
        <v>16</v>
      </c>
      <c r="R182" s="29">
        <v>0</v>
      </c>
      <c r="S182" s="9"/>
      <c r="T182" s="19"/>
      <c r="U182" s="138" t="s">
        <v>16</v>
      </c>
      <c r="V182" s="29">
        <v>0</v>
      </c>
      <c r="W182" s="9"/>
      <c r="X182" s="19"/>
      <c r="Y182" s="9"/>
      <c r="Z182" s="419"/>
      <c r="AA182" s="149"/>
      <c r="AB182" s="54"/>
    </row>
    <row r="183" spans="2:28" hidden="1" x14ac:dyDescent="0.3">
      <c r="B183" s="137"/>
      <c r="C183" s="28"/>
      <c r="D183" s="138"/>
      <c r="E183" s="28"/>
      <c r="F183" s="34"/>
      <c r="G183" s="35"/>
      <c r="H183" s="16"/>
      <c r="I183" s="138"/>
      <c r="J183" s="29"/>
      <c r="K183" s="9"/>
      <c r="L183" s="16"/>
      <c r="M183" s="138"/>
      <c r="N183" s="29"/>
      <c r="O183" s="9"/>
      <c r="P183" s="16"/>
      <c r="Q183" s="138"/>
      <c r="R183" s="28"/>
      <c r="S183" s="9"/>
      <c r="T183" s="19"/>
      <c r="U183" s="138"/>
      <c r="V183" s="28"/>
      <c r="W183" s="9"/>
      <c r="X183" s="19"/>
      <c r="Y183" s="9"/>
      <c r="Z183" s="419"/>
      <c r="AA183" s="149"/>
      <c r="AB183" s="54"/>
    </row>
    <row r="184" spans="2:28" hidden="1" x14ac:dyDescent="0.3">
      <c r="B184" s="137"/>
      <c r="C184" s="28"/>
      <c r="D184" s="138"/>
      <c r="E184" s="28" t="s">
        <v>4</v>
      </c>
      <c r="F184" s="34">
        <v>0</v>
      </c>
      <c r="G184" s="35">
        <f t="shared" ref="G184" si="69">LARGE(F184:F185,1)+F186</f>
        <v>0</v>
      </c>
      <c r="H184" s="16"/>
      <c r="I184" s="138" t="s">
        <v>4</v>
      </c>
      <c r="J184" s="29">
        <v>0</v>
      </c>
      <c r="K184" s="9"/>
      <c r="L184" s="16"/>
      <c r="M184" s="138" t="s">
        <v>4</v>
      </c>
      <c r="N184" s="29">
        <v>0</v>
      </c>
      <c r="O184" s="35">
        <f>LARGE(N184:N185,1)+N186</f>
        <v>0</v>
      </c>
      <c r="P184" s="16"/>
      <c r="Q184" s="138" t="s">
        <v>4</v>
      </c>
      <c r="R184" s="29">
        <v>0</v>
      </c>
      <c r="S184" s="35">
        <f>LARGE(R184:R185,1)+R186</f>
        <v>0</v>
      </c>
      <c r="T184" s="19"/>
      <c r="U184" s="138" t="s">
        <v>4</v>
      </c>
      <c r="V184" s="29">
        <v>0</v>
      </c>
      <c r="W184" s="35">
        <f>LARGE(V184:V185,1)+V186</f>
        <v>0</v>
      </c>
      <c r="X184" s="19"/>
      <c r="Y184" s="9">
        <f>SUM(LARGE(G184:W184,{1,2,3,4}))</f>
        <v>0</v>
      </c>
      <c r="Z184" s="419"/>
      <c r="AA184" s="149"/>
      <c r="AB184" s="54"/>
    </row>
    <row r="185" spans="2:28" hidden="1" x14ac:dyDescent="0.3">
      <c r="B185" s="137"/>
      <c r="C185" s="28"/>
      <c r="D185" s="138"/>
      <c r="E185" s="28" t="s">
        <v>5</v>
      </c>
      <c r="F185" s="34">
        <v>0</v>
      </c>
      <c r="G185" s="35"/>
      <c r="H185" s="16"/>
      <c r="I185" s="138" t="s">
        <v>5</v>
      </c>
      <c r="J185" s="29">
        <v>0</v>
      </c>
      <c r="K185" s="9"/>
      <c r="L185" s="16"/>
      <c r="M185" s="138" t="s">
        <v>5</v>
      </c>
      <c r="N185" s="29">
        <v>0</v>
      </c>
      <c r="O185" s="9"/>
      <c r="P185" s="16"/>
      <c r="Q185" s="138" t="s">
        <v>5</v>
      </c>
      <c r="R185" s="29">
        <v>0</v>
      </c>
      <c r="S185" s="9"/>
      <c r="T185" s="19"/>
      <c r="U185" s="138" t="s">
        <v>5</v>
      </c>
      <c r="V185" s="29">
        <v>0</v>
      </c>
      <c r="W185" s="9"/>
      <c r="X185" s="19"/>
      <c r="Y185" s="9"/>
      <c r="Z185" s="419"/>
      <c r="AA185" s="149"/>
      <c r="AB185" s="54"/>
    </row>
    <row r="186" spans="2:28" hidden="1" x14ac:dyDescent="0.3">
      <c r="B186" s="137"/>
      <c r="C186" s="28"/>
      <c r="D186" s="138"/>
      <c r="E186" s="28" t="s">
        <v>16</v>
      </c>
      <c r="F186" s="34">
        <v>0</v>
      </c>
      <c r="G186" s="35"/>
      <c r="H186" s="16"/>
      <c r="I186" s="138" t="s">
        <v>16</v>
      </c>
      <c r="J186" s="29">
        <v>0</v>
      </c>
      <c r="K186" s="9"/>
      <c r="L186" s="16"/>
      <c r="M186" s="138" t="s">
        <v>16</v>
      </c>
      <c r="N186" s="29">
        <v>0</v>
      </c>
      <c r="O186" s="9"/>
      <c r="P186" s="16"/>
      <c r="Q186" s="138" t="s">
        <v>16</v>
      </c>
      <c r="R186" s="29">
        <v>0</v>
      </c>
      <c r="S186" s="9"/>
      <c r="T186" s="19"/>
      <c r="U186" s="138" t="s">
        <v>16</v>
      </c>
      <c r="V186" s="29">
        <v>0</v>
      </c>
      <c r="W186" s="9"/>
      <c r="X186" s="19"/>
      <c r="Y186" s="9"/>
      <c r="Z186" s="419"/>
      <c r="AA186" s="149"/>
      <c r="AB186" s="54"/>
    </row>
    <row r="187" spans="2:28" hidden="1" x14ac:dyDescent="0.3">
      <c r="B187" s="137"/>
      <c r="C187" s="28"/>
      <c r="D187" s="138"/>
      <c r="E187" s="28"/>
      <c r="F187" s="34"/>
      <c r="G187" s="35"/>
      <c r="H187" s="16"/>
      <c r="I187" s="138"/>
      <c r="J187" s="29"/>
      <c r="K187" s="9"/>
      <c r="L187" s="16"/>
      <c r="M187" s="138"/>
      <c r="N187" s="29"/>
      <c r="O187" s="9"/>
      <c r="P187" s="16"/>
      <c r="Q187" s="138"/>
      <c r="R187" s="28"/>
      <c r="S187" s="9"/>
      <c r="T187" s="19"/>
      <c r="U187" s="138"/>
      <c r="V187" s="28"/>
      <c r="W187" s="9"/>
      <c r="X187" s="19"/>
      <c r="Y187" s="9"/>
      <c r="Z187" s="419"/>
      <c r="AA187" s="149"/>
      <c r="AB187" s="54"/>
    </row>
    <row r="188" spans="2:28" ht="15" hidden="1" thickBot="1" x14ac:dyDescent="0.35">
      <c r="B188" s="137"/>
      <c r="C188" s="28"/>
      <c r="D188" s="138"/>
      <c r="E188" s="28" t="s">
        <v>4</v>
      </c>
      <c r="F188" s="34">
        <v>0</v>
      </c>
      <c r="G188" s="35">
        <f t="shared" ref="G188" si="70">LARGE(F188:F189,1)+F190</f>
        <v>0</v>
      </c>
      <c r="H188" s="16"/>
      <c r="I188" s="138" t="s">
        <v>4</v>
      </c>
      <c r="J188" s="29">
        <v>0</v>
      </c>
      <c r="K188" s="9"/>
      <c r="L188" s="16"/>
      <c r="M188" s="138" t="s">
        <v>4</v>
      </c>
      <c r="N188" s="29">
        <v>0</v>
      </c>
      <c r="O188" s="35">
        <f>LARGE(N188:N189,1)+N190</f>
        <v>0</v>
      </c>
      <c r="P188" s="17"/>
      <c r="Q188" s="138" t="s">
        <v>4</v>
      </c>
      <c r="R188" s="29">
        <v>0</v>
      </c>
      <c r="S188" s="35">
        <f>LARGE(R188:R189,1)+R190</f>
        <v>0</v>
      </c>
      <c r="T188" s="19"/>
      <c r="U188" s="138" t="s">
        <v>4</v>
      </c>
      <c r="V188" s="29">
        <v>0</v>
      </c>
      <c r="W188" s="35">
        <f>LARGE(V188:V189,1)+V190</f>
        <v>0</v>
      </c>
      <c r="X188" s="19"/>
      <c r="Y188" s="9">
        <f>SUM(LARGE(G188:W188,{1,2,3,4}))</f>
        <v>0</v>
      </c>
      <c r="Z188" s="419"/>
      <c r="AA188" s="149"/>
      <c r="AB188" s="54"/>
    </row>
    <row r="189" spans="2:28" hidden="1" x14ac:dyDescent="0.3">
      <c r="B189" s="137"/>
      <c r="C189" s="28"/>
      <c r="D189" s="138"/>
      <c r="E189" s="28" t="s">
        <v>5</v>
      </c>
      <c r="F189" s="29">
        <v>0</v>
      </c>
      <c r="G189" s="9"/>
      <c r="H189" s="16"/>
      <c r="I189" s="138" t="s">
        <v>5</v>
      </c>
      <c r="J189" s="29">
        <v>0</v>
      </c>
      <c r="K189" s="9"/>
      <c r="L189" s="16"/>
      <c r="M189" s="138" t="s">
        <v>5</v>
      </c>
      <c r="N189" s="29">
        <v>0</v>
      </c>
      <c r="O189" s="9"/>
      <c r="P189" s="15"/>
      <c r="Q189" s="138" t="s">
        <v>5</v>
      </c>
      <c r="R189" s="29">
        <v>0</v>
      </c>
      <c r="S189" s="9"/>
      <c r="T189" s="19"/>
      <c r="U189" s="138" t="s">
        <v>5</v>
      </c>
      <c r="V189" s="29">
        <v>0</v>
      </c>
      <c r="W189" s="9"/>
      <c r="X189" s="19"/>
      <c r="Y189" s="9"/>
      <c r="Z189" s="419"/>
      <c r="AA189" s="149"/>
      <c r="AB189" s="54"/>
    </row>
    <row r="190" spans="2:28" hidden="1" x14ac:dyDescent="0.3">
      <c r="B190" s="137"/>
      <c r="C190" s="28"/>
      <c r="D190" s="138"/>
      <c r="E190" s="28" t="s">
        <v>34</v>
      </c>
      <c r="F190" s="29">
        <v>0</v>
      </c>
      <c r="G190" s="9"/>
      <c r="H190" s="16"/>
      <c r="I190" s="138" t="s">
        <v>16</v>
      </c>
      <c r="J190" s="29">
        <v>0</v>
      </c>
      <c r="K190" s="9"/>
      <c r="L190" s="16"/>
      <c r="M190" s="138" t="s">
        <v>16</v>
      </c>
      <c r="N190" s="29">
        <v>0</v>
      </c>
      <c r="O190" s="9"/>
      <c r="P190" s="16"/>
      <c r="Q190" s="138" t="s">
        <v>16</v>
      </c>
      <c r="R190" s="29">
        <v>0</v>
      </c>
      <c r="S190" s="9"/>
      <c r="T190" s="19"/>
      <c r="U190" s="138" t="s">
        <v>16</v>
      </c>
      <c r="V190" s="29">
        <v>0</v>
      </c>
      <c r="W190" s="9"/>
      <c r="X190" s="19"/>
      <c r="Y190" s="9"/>
      <c r="Z190" s="419"/>
      <c r="AA190" s="149"/>
      <c r="AB190" s="54"/>
    </row>
    <row r="191" spans="2:28" hidden="1" x14ac:dyDescent="0.3">
      <c r="B191" s="137"/>
      <c r="C191" s="28"/>
      <c r="D191" s="138"/>
      <c r="E191" s="28"/>
      <c r="F191" s="29"/>
      <c r="G191" s="9"/>
      <c r="H191" s="16"/>
      <c r="I191" s="138"/>
      <c r="J191" s="29"/>
      <c r="K191" s="9"/>
      <c r="L191" s="16"/>
      <c r="M191" s="138"/>
      <c r="N191" s="29"/>
      <c r="O191" s="9"/>
      <c r="P191" s="16"/>
      <c r="Q191" s="138"/>
      <c r="R191" s="28"/>
      <c r="S191" s="9"/>
      <c r="T191" s="19"/>
      <c r="U191" s="138"/>
      <c r="V191" s="28"/>
      <c r="W191" s="9"/>
      <c r="X191" s="19"/>
      <c r="Y191" s="9"/>
      <c r="Z191" s="419"/>
      <c r="AA191" s="149"/>
      <c r="AB191" s="54"/>
    </row>
    <row r="192" spans="2:28" hidden="1" x14ac:dyDescent="0.3">
      <c r="B192" s="137"/>
      <c r="C192" s="28"/>
      <c r="D192" s="138"/>
      <c r="E192" s="28" t="s">
        <v>4</v>
      </c>
      <c r="F192" s="29">
        <v>0</v>
      </c>
      <c r="G192" s="35">
        <f t="shared" ref="G192" si="71">LARGE(F192:F193,1)+F194</f>
        <v>0</v>
      </c>
      <c r="H192" s="16"/>
      <c r="I192" s="138" t="s">
        <v>4</v>
      </c>
      <c r="J192" s="29">
        <v>0</v>
      </c>
      <c r="K192" s="9"/>
      <c r="L192" s="16"/>
      <c r="M192" s="138" t="s">
        <v>4</v>
      </c>
      <c r="N192" s="29">
        <v>0</v>
      </c>
      <c r="O192" s="35">
        <f>LARGE(N192:N193,1)+N194</f>
        <v>0</v>
      </c>
      <c r="P192" s="16"/>
      <c r="Q192" s="138" t="s">
        <v>4</v>
      </c>
      <c r="R192" s="29">
        <v>0</v>
      </c>
      <c r="S192" s="35">
        <f>LARGE(R192:R193,1)+R194</f>
        <v>0</v>
      </c>
      <c r="T192" s="19"/>
      <c r="U192" s="138" t="s">
        <v>4</v>
      </c>
      <c r="V192" s="29">
        <v>0</v>
      </c>
      <c r="W192" s="35">
        <f>LARGE(V192:V193,1)+V194</f>
        <v>0</v>
      </c>
      <c r="X192" s="19"/>
      <c r="Y192" s="9">
        <f>SUM(LARGE(G192:W192,{1,2,3,4}))</f>
        <v>0</v>
      </c>
      <c r="Z192" s="419"/>
      <c r="AA192" s="149"/>
      <c r="AB192" s="54"/>
    </row>
    <row r="193" spans="2:28" hidden="1" x14ac:dyDescent="0.3">
      <c r="B193" s="137"/>
      <c r="C193" s="28"/>
      <c r="D193" s="138"/>
      <c r="E193" s="28" t="s">
        <v>5</v>
      </c>
      <c r="F193" s="29">
        <v>0</v>
      </c>
      <c r="G193" s="9"/>
      <c r="H193" s="16"/>
      <c r="I193" s="138" t="s">
        <v>5</v>
      </c>
      <c r="J193" s="29">
        <v>0</v>
      </c>
      <c r="K193" s="9"/>
      <c r="L193" s="16"/>
      <c r="M193" s="138" t="s">
        <v>5</v>
      </c>
      <c r="N193" s="29">
        <v>0</v>
      </c>
      <c r="O193" s="9"/>
      <c r="P193" s="16"/>
      <c r="Q193" s="138" t="s">
        <v>5</v>
      </c>
      <c r="R193" s="29">
        <v>0</v>
      </c>
      <c r="S193" s="9"/>
      <c r="T193" s="19"/>
      <c r="U193" s="138" t="s">
        <v>5</v>
      </c>
      <c r="V193" s="29">
        <v>0</v>
      </c>
      <c r="W193" s="9"/>
      <c r="X193" s="19"/>
      <c r="Y193" s="9"/>
      <c r="Z193" s="419"/>
      <c r="AA193" s="149"/>
      <c r="AB193" s="54"/>
    </row>
    <row r="194" spans="2:28" hidden="1" x14ac:dyDescent="0.3">
      <c r="B194" s="137"/>
      <c r="C194" s="28"/>
      <c r="D194" s="138"/>
      <c r="E194" s="28" t="s">
        <v>34</v>
      </c>
      <c r="F194" s="29">
        <v>0</v>
      </c>
      <c r="G194" s="9"/>
      <c r="H194" s="16"/>
      <c r="I194" s="138" t="s">
        <v>16</v>
      </c>
      <c r="J194" s="29">
        <v>0</v>
      </c>
      <c r="K194" s="9"/>
      <c r="L194" s="16"/>
      <c r="M194" s="138" t="s">
        <v>16</v>
      </c>
      <c r="N194" s="29">
        <v>0</v>
      </c>
      <c r="O194" s="9"/>
      <c r="P194" s="16"/>
      <c r="Q194" s="138" t="s">
        <v>16</v>
      </c>
      <c r="R194" s="29">
        <v>0</v>
      </c>
      <c r="S194" s="9"/>
      <c r="T194" s="19"/>
      <c r="U194" s="138" t="s">
        <v>16</v>
      </c>
      <c r="V194" s="29">
        <v>0</v>
      </c>
      <c r="W194" s="9"/>
      <c r="X194" s="19"/>
      <c r="Y194" s="9"/>
      <c r="Z194" s="419"/>
      <c r="AA194" s="149"/>
      <c r="AB194" s="54"/>
    </row>
    <row r="195" spans="2:28" hidden="1" x14ac:dyDescent="0.3">
      <c r="B195" s="137"/>
      <c r="C195" s="28"/>
      <c r="D195" s="138"/>
      <c r="E195" s="138"/>
      <c r="F195" s="29"/>
      <c r="G195" s="9"/>
      <c r="H195" s="16"/>
      <c r="I195" s="138"/>
      <c r="J195" s="29"/>
      <c r="K195" s="9"/>
      <c r="L195" s="16"/>
      <c r="M195" s="138"/>
      <c r="N195" s="29"/>
      <c r="O195" s="9"/>
      <c r="P195" s="16"/>
      <c r="Q195" s="138"/>
      <c r="R195" s="29"/>
      <c r="S195" s="9"/>
      <c r="T195" s="19"/>
      <c r="U195" s="138"/>
      <c r="V195" s="29"/>
      <c r="W195" s="9"/>
      <c r="X195" s="19"/>
      <c r="Y195" s="9"/>
      <c r="Z195" s="419"/>
      <c r="AA195" s="149"/>
      <c r="AB195" s="54"/>
    </row>
    <row r="196" spans="2:28" hidden="1" x14ac:dyDescent="0.3">
      <c r="B196" s="137"/>
      <c r="C196" s="28"/>
      <c r="D196" s="138"/>
      <c r="E196" s="28" t="s">
        <v>4</v>
      </c>
      <c r="F196" s="29">
        <v>0</v>
      </c>
      <c r="G196" s="35">
        <f t="shared" ref="G196" si="72">LARGE(F196:F197,1)+F198</f>
        <v>0</v>
      </c>
      <c r="H196" s="16"/>
      <c r="I196" s="28" t="s">
        <v>4</v>
      </c>
      <c r="J196" s="29">
        <v>0</v>
      </c>
      <c r="K196" s="35">
        <f t="shared" ref="K196" si="73">LARGE(J196:J197,1)+J198</f>
        <v>0</v>
      </c>
      <c r="L196" s="16"/>
      <c r="M196" s="28" t="s">
        <v>4</v>
      </c>
      <c r="N196" s="29">
        <v>0</v>
      </c>
      <c r="O196" s="35">
        <f t="shared" ref="O196" si="74">LARGE(N196:N197,1)+N198</f>
        <v>0</v>
      </c>
      <c r="P196" s="16"/>
      <c r="Q196" s="28" t="s">
        <v>4</v>
      </c>
      <c r="R196" s="29">
        <v>0</v>
      </c>
      <c r="S196" s="35">
        <f t="shared" ref="S196" si="75">LARGE(R196:R197,1)+R198</f>
        <v>0</v>
      </c>
      <c r="T196" s="19"/>
      <c r="U196" s="28" t="s">
        <v>4</v>
      </c>
      <c r="V196" s="29">
        <v>0</v>
      </c>
      <c r="W196" s="35">
        <f t="shared" ref="W196" si="76">LARGE(V196:V197,1)+V198</f>
        <v>0</v>
      </c>
      <c r="X196" s="19"/>
      <c r="Y196" s="9">
        <f>SUM(LARGE(G196:W196,{1,2,3,4}))</f>
        <v>0</v>
      </c>
      <c r="Z196" s="419"/>
      <c r="AA196" s="149"/>
      <c r="AB196" s="54"/>
    </row>
    <row r="197" spans="2:28" hidden="1" x14ac:dyDescent="0.3">
      <c r="B197" s="137"/>
      <c r="C197" s="28"/>
      <c r="D197" s="138"/>
      <c r="E197" s="28" t="s">
        <v>5</v>
      </c>
      <c r="F197" s="29">
        <v>0</v>
      </c>
      <c r="G197" s="9"/>
      <c r="H197" s="16"/>
      <c r="I197" s="28" t="s">
        <v>5</v>
      </c>
      <c r="J197" s="29">
        <v>0</v>
      </c>
      <c r="K197" s="9"/>
      <c r="L197" s="16"/>
      <c r="M197" s="28" t="s">
        <v>5</v>
      </c>
      <c r="N197" s="29">
        <v>0</v>
      </c>
      <c r="O197" s="9"/>
      <c r="P197" s="16"/>
      <c r="Q197" s="28" t="s">
        <v>5</v>
      </c>
      <c r="R197" s="29">
        <v>0</v>
      </c>
      <c r="S197" s="9"/>
      <c r="T197" s="19"/>
      <c r="U197" s="28" t="s">
        <v>5</v>
      </c>
      <c r="V197" s="29">
        <v>0</v>
      </c>
      <c r="W197" s="9"/>
      <c r="X197" s="19"/>
      <c r="Y197" s="9"/>
      <c r="Z197" s="419"/>
      <c r="AA197" s="149"/>
      <c r="AB197" s="54"/>
    </row>
    <row r="198" spans="2:28" hidden="1" x14ac:dyDescent="0.3">
      <c r="B198" s="137"/>
      <c r="C198" s="28"/>
      <c r="D198" s="138"/>
      <c r="E198" s="28" t="s">
        <v>34</v>
      </c>
      <c r="F198" s="29">
        <v>0</v>
      </c>
      <c r="G198" s="9"/>
      <c r="H198" s="16"/>
      <c r="I198" s="28" t="s">
        <v>34</v>
      </c>
      <c r="J198" s="29">
        <v>0</v>
      </c>
      <c r="K198" s="9"/>
      <c r="L198" s="16"/>
      <c r="M198" s="28" t="s">
        <v>34</v>
      </c>
      <c r="N198" s="29">
        <v>0</v>
      </c>
      <c r="O198" s="9"/>
      <c r="P198" s="16"/>
      <c r="Q198" s="28" t="s">
        <v>34</v>
      </c>
      <c r="R198" s="29">
        <v>0</v>
      </c>
      <c r="S198" s="9"/>
      <c r="T198" s="19"/>
      <c r="U198" s="28" t="s">
        <v>34</v>
      </c>
      <c r="V198" s="29">
        <v>0</v>
      </c>
      <c r="W198" s="9"/>
      <c r="X198" s="19"/>
      <c r="Y198" s="9"/>
      <c r="Z198" s="419"/>
      <c r="AA198" s="149"/>
      <c r="AB198" s="54"/>
    </row>
    <row r="199" spans="2:28" hidden="1" x14ac:dyDescent="0.3">
      <c r="B199" s="137"/>
      <c r="C199" s="28"/>
      <c r="D199" s="138"/>
      <c r="E199" s="138"/>
      <c r="F199" s="29"/>
      <c r="G199" s="9"/>
      <c r="H199" s="16"/>
      <c r="I199" s="138"/>
      <c r="J199" s="29"/>
      <c r="K199" s="9"/>
      <c r="L199" s="16"/>
      <c r="M199" s="138"/>
      <c r="N199" s="29"/>
      <c r="O199" s="9"/>
      <c r="P199" s="16"/>
      <c r="Q199" s="138"/>
      <c r="R199" s="29"/>
      <c r="S199" s="9"/>
      <c r="T199" s="19"/>
      <c r="U199" s="138"/>
      <c r="V199" s="29"/>
      <c r="W199" s="9"/>
      <c r="X199" s="19"/>
      <c r="Y199" s="9"/>
      <c r="Z199" s="419"/>
      <c r="AA199" s="149"/>
      <c r="AB199" s="54"/>
    </row>
    <row r="200" spans="2:28" hidden="1" x14ac:dyDescent="0.3">
      <c r="B200" s="137"/>
      <c r="C200" s="28"/>
      <c r="D200" s="138"/>
      <c r="E200" s="28" t="s">
        <v>4</v>
      </c>
      <c r="F200" s="29">
        <v>0</v>
      </c>
      <c r="G200" s="35">
        <f t="shared" ref="G200" si="77">LARGE(F200:F201,1)+F202</f>
        <v>0</v>
      </c>
      <c r="H200" s="16"/>
      <c r="I200" s="28" t="s">
        <v>4</v>
      </c>
      <c r="J200" s="29">
        <v>0</v>
      </c>
      <c r="K200" s="35">
        <f t="shared" ref="K200" si="78">LARGE(J200:J201,1)+J202</f>
        <v>0</v>
      </c>
      <c r="L200" s="16"/>
      <c r="M200" s="28" t="s">
        <v>4</v>
      </c>
      <c r="N200" s="29">
        <v>0</v>
      </c>
      <c r="O200" s="35">
        <f t="shared" ref="O200" si="79">LARGE(N200:N201,1)+N202</f>
        <v>0</v>
      </c>
      <c r="P200" s="16"/>
      <c r="Q200" s="28" t="s">
        <v>4</v>
      </c>
      <c r="R200" s="29">
        <v>0</v>
      </c>
      <c r="S200" s="35">
        <f t="shared" ref="S200" si="80">LARGE(R200:R201,1)+R202</f>
        <v>0</v>
      </c>
      <c r="T200" s="19"/>
      <c r="U200" s="28" t="s">
        <v>4</v>
      </c>
      <c r="V200" s="29">
        <v>0</v>
      </c>
      <c r="W200" s="35">
        <f t="shared" ref="W200" si="81">LARGE(V200:V201,1)+V202</f>
        <v>0</v>
      </c>
      <c r="X200" s="19"/>
      <c r="Y200" s="9">
        <f>SUM(LARGE(G200:W200,{1,2,3,4}))</f>
        <v>0</v>
      </c>
      <c r="Z200" s="419">
        <f t="shared" ref="Z200:Z207" si="82">RANK(Y200,$Y$168:$Y$180)</f>
        <v>4</v>
      </c>
      <c r="AA200" s="149"/>
      <c r="AB200" s="54"/>
    </row>
    <row r="201" spans="2:28" hidden="1" x14ac:dyDescent="0.3">
      <c r="B201" s="137"/>
      <c r="C201" s="28"/>
      <c r="D201" s="138"/>
      <c r="E201" s="28" t="s">
        <v>5</v>
      </c>
      <c r="F201" s="29">
        <v>0</v>
      </c>
      <c r="G201" s="9"/>
      <c r="H201" s="16"/>
      <c r="I201" s="28" t="s">
        <v>5</v>
      </c>
      <c r="J201" s="29">
        <v>0</v>
      </c>
      <c r="K201" s="9"/>
      <c r="L201" s="16"/>
      <c r="M201" s="28" t="s">
        <v>5</v>
      </c>
      <c r="N201" s="29">
        <v>0</v>
      </c>
      <c r="O201" s="9"/>
      <c r="P201" s="16"/>
      <c r="Q201" s="28" t="s">
        <v>5</v>
      </c>
      <c r="R201" s="29">
        <v>0</v>
      </c>
      <c r="S201" s="9"/>
      <c r="T201" s="19"/>
      <c r="U201" s="28" t="s">
        <v>5</v>
      </c>
      <c r="V201" s="29">
        <v>0</v>
      </c>
      <c r="W201" s="9"/>
      <c r="X201" s="19"/>
      <c r="Y201" s="9"/>
      <c r="Z201" s="419">
        <f t="shared" si="82"/>
        <v>4</v>
      </c>
      <c r="AA201" s="149"/>
      <c r="AB201" s="54"/>
    </row>
    <row r="202" spans="2:28" hidden="1" x14ac:dyDescent="0.3">
      <c r="B202" s="137"/>
      <c r="C202" s="28"/>
      <c r="D202" s="138"/>
      <c r="E202" s="28" t="s">
        <v>34</v>
      </c>
      <c r="F202" s="29">
        <v>0</v>
      </c>
      <c r="G202" s="9"/>
      <c r="H202" s="16"/>
      <c r="I202" s="28" t="s">
        <v>34</v>
      </c>
      <c r="J202" s="29">
        <v>0</v>
      </c>
      <c r="K202" s="9"/>
      <c r="L202" s="16"/>
      <c r="M202" s="28" t="s">
        <v>34</v>
      </c>
      <c r="N202" s="29">
        <v>0</v>
      </c>
      <c r="O202" s="9"/>
      <c r="P202" s="16"/>
      <c r="Q202" s="28" t="s">
        <v>34</v>
      </c>
      <c r="R202" s="29">
        <v>0</v>
      </c>
      <c r="S202" s="9"/>
      <c r="T202" s="19"/>
      <c r="U202" s="28" t="s">
        <v>34</v>
      </c>
      <c r="V202" s="29">
        <v>0</v>
      </c>
      <c r="W202" s="9"/>
      <c r="X202" s="19"/>
      <c r="Y202" s="9"/>
      <c r="Z202" s="419">
        <f t="shared" si="82"/>
        <v>4</v>
      </c>
      <c r="AA202" s="149"/>
      <c r="AB202" s="54"/>
    </row>
    <row r="203" spans="2:28" hidden="1" x14ac:dyDescent="0.3">
      <c r="B203" s="137"/>
      <c r="C203" s="28"/>
      <c r="D203" s="138"/>
      <c r="E203" s="138"/>
      <c r="F203" s="29"/>
      <c r="G203" s="9"/>
      <c r="H203" s="16"/>
      <c r="I203" s="138"/>
      <c r="J203" s="29"/>
      <c r="K203" s="9"/>
      <c r="L203" s="16"/>
      <c r="M203" s="138"/>
      <c r="N203" s="29"/>
      <c r="O203" s="9"/>
      <c r="P203" s="16"/>
      <c r="Q203" s="138"/>
      <c r="R203" s="29"/>
      <c r="S203" s="9"/>
      <c r="T203" s="19"/>
      <c r="U203" s="138"/>
      <c r="V203" s="29"/>
      <c r="W203" s="9"/>
      <c r="X203" s="19"/>
      <c r="Y203" s="9"/>
      <c r="Z203" s="419">
        <f t="shared" si="82"/>
        <v>4</v>
      </c>
      <c r="AA203" s="149"/>
      <c r="AB203" s="54"/>
    </row>
    <row r="204" spans="2:28" hidden="1" x14ac:dyDescent="0.3">
      <c r="B204" s="137"/>
      <c r="C204" s="28"/>
      <c r="D204" s="138"/>
      <c r="E204" s="28" t="s">
        <v>4</v>
      </c>
      <c r="F204" s="29">
        <v>0</v>
      </c>
      <c r="G204" s="35">
        <f t="shared" ref="G204" si="83">LARGE(F204:F205,1)+F206</f>
        <v>0</v>
      </c>
      <c r="H204" s="16"/>
      <c r="I204" s="28" t="s">
        <v>4</v>
      </c>
      <c r="J204" s="29">
        <v>0</v>
      </c>
      <c r="K204" s="35">
        <f t="shared" ref="K204" si="84">LARGE(J204:J205,1)+J206</f>
        <v>0</v>
      </c>
      <c r="L204" s="16"/>
      <c r="M204" s="28" t="s">
        <v>4</v>
      </c>
      <c r="N204" s="29">
        <v>0</v>
      </c>
      <c r="O204" s="35">
        <f t="shared" ref="O204" si="85">LARGE(N204:N205,1)+N206</f>
        <v>0</v>
      </c>
      <c r="P204" s="16"/>
      <c r="Q204" s="28" t="s">
        <v>4</v>
      </c>
      <c r="R204" s="29">
        <v>0</v>
      </c>
      <c r="S204" s="35">
        <f t="shared" ref="S204" si="86">LARGE(R204:R205,1)+R206</f>
        <v>0</v>
      </c>
      <c r="T204" s="19"/>
      <c r="U204" s="28" t="s">
        <v>4</v>
      </c>
      <c r="V204" s="29">
        <v>0</v>
      </c>
      <c r="W204" s="35">
        <f t="shared" ref="W204" si="87">LARGE(V204:V205,1)+V206</f>
        <v>0</v>
      </c>
      <c r="X204" s="19"/>
      <c r="Y204" s="9">
        <f>SUM(LARGE(G204:W204,{1,2,3,4}))</f>
        <v>0</v>
      </c>
      <c r="Z204" s="419">
        <f t="shared" si="82"/>
        <v>4</v>
      </c>
      <c r="AA204" s="149"/>
      <c r="AB204" s="54"/>
    </row>
    <row r="205" spans="2:28" hidden="1" x14ac:dyDescent="0.3">
      <c r="B205" s="137"/>
      <c r="C205" s="28"/>
      <c r="D205" s="138"/>
      <c r="E205" s="28" t="s">
        <v>5</v>
      </c>
      <c r="F205" s="29">
        <v>0</v>
      </c>
      <c r="G205" s="9"/>
      <c r="H205" s="16"/>
      <c r="I205" s="28" t="s">
        <v>5</v>
      </c>
      <c r="J205" s="29">
        <v>0</v>
      </c>
      <c r="K205" s="9"/>
      <c r="L205" s="16"/>
      <c r="M205" s="28" t="s">
        <v>5</v>
      </c>
      <c r="N205" s="29">
        <v>0</v>
      </c>
      <c r="O205" s="9"/>
      <c r="P205" s="16"/>
      <c r="Q205" s="28" t="s">
        <v>5</v>
      </c>
      <c r="R205" s="29">
        <v>0</v>
      </c>
      <c r="S205" s="9"/>
      <c r="T205" s="19"/>
      <c r="U205" s="28" t="s">
        <v>5</v>
      </c>
      <c r="V205" s="29">
        <v>0</v>
      </c>
      <c r="W205" s="9"/>
      <c r="X205" s="19"/>
      <c r="Y205" s="9"/>
      <c r="Z205" s="419">
        <f t="shared" si="82"/>
        <v>4</v>
      </c>
      <c r="AA205" s="149"/>
      <c r="AB205" s="54"/>
    </row>
    <row r="206" spans="2:28" hidden="1" x14ac:dyDescent="0.3">
      <c r="B206" s="137"/>
      <c r="C206" s="28"/>
      <c r="D206" s="138"/>
      <c r="E206" s="28" t="s">
        <v>34</v>
      </c>
      <c r="F206" s="29">
        <v>0</v>
      </c>
      <c r="G206" s="9"/>
      <c r="H206" s="16"/>
      <c r="I206" s="28" t="s">
        <v>34</v>
      </c>
      <c r="J206" s="29">
        <v>0</v>
      </c>
      <c r="K206" s="9"/>
      <c r="L206" s="16"/>
      <c r="M206" s="28" t="s">
        <v>34</v>
      </c>
      <c r="N206" s="29">
        <v>0</v>
      </c>
      <c r="O206" s="9"/>
      <c r="P206" s="16"/>
      <c r="Q206" s="28" t="s">
        <v>34</v>
      </c>
      <c r="R206" s="29">
        <v>0</v>
      </c>
      <c r="S206" s="9"/>
      <c r="T206" s="19"/>
      <c r="U206" s="28" t="s">
        <v>34</v>
      </c>
      <c r="V206" s="29">
        <v>0</v>
      </c>
      <c r="W206" s="9"/>
      <c r="X206" s="19"/>
      <c r="Y206" s="9"/>
      <c r="Z206" s="419">
        <f t="shared" si="82"/>
        <v>4</v>
      </c>
      <c r="AA206" s="149"/>
      <c r="AB206" s="54"/>
    </row>
    <row r="207" spans="2:28" hidden="1" x14ac:dyDescent="0.3">
      <c r="B207" s="137"/>
      <c r="C207" s="28"/>
      <c r="D207" s="138"/>
      <c r="E207" s="138"/>
      <c r="F207" s="29"/>
      <c r="G207" s="9"/>
      <c r="H207" s="16"/>
      <c r="I207" s="138"/>
      <c r="J207" s="29"/>
      <c r="K207" s="9"/>
      <c r="L207" s="16"/>
      <c r="M207" s="138"/>
      <c r="N207" s="29"/>
      <c r="O207" s="9"/>
      <c r="P207" s="16"/>
      <c r="Q207" s="138"/>
      <c r="R207" s="29"/>
      <c r="S207" s="9"/>
      <c r="T207" s="19"/>
      <c r="U207" s="138"/>
      <c r="V207" s="29"/>
      <c r="W207" s="9"/>
      <c r="X207" s="19"/>
      <c r="Y207" s="9"/>
      <c r="Z207" s="419">
        <f t="shared" si="82"/>
        <v>4</v>
      </c>
      <c r="AA207" s="149"/>
      <c r="AB207" s="54"/>
    </row>
    <row r="208" spans="2:28" hidden="1" x14ac:dyDescent="0.3">
      <c r="B208" s="137"/>
      <c r="C208" s="28"/>
      <c r="D208" s="138"/>
      <c r="E208" s="28" t="s">
        <v>4</v>
      </c>
      <c r="F208" s="29">
        <v>0</v>
      </c>
      <c r="G208" s="35">
        <f t="shared" ref="G208" si="88">LARGE(F208:F209,1)+F210</f>
        <v>0</v>
      </c>
      <c r="H208" s="16"/>
      <c r="I208" s="28" t="s">
        <v>4</v>
      </c>
      <c r="J208" s="29">
        <v>0</v>
      </c>
      <c r="K208" s="35">
        <f t="shared" ref="K208" si="89">LARGE(J208:J209,1)+J210</f>
        <v>0</v>
      </c>
      <c r="L208" s="16"/>
      <c r="M208" s="28" t="s">
        <v>4</v>
      </c>
      <c r="N208" s="29">
        <v>0</v>
      </c>
      <c r="O208" s="35">
        <f t="shared" ref="O208" si="90">LARGE(N208:N209,1)+N210</f>
        <v>0</v>
      </c>
      <c r="P208" s="16"/>
      <c r="Q208" s="28" t="s">
        <v>4</v>
      </c>
      <c r="R208" s="29">
        <v>0</v>
      </c>
      <c r="S208" s="35">
        <f t="shared" ref="S208" si="91">LARGE(R208:R209,1)+R210</f>
        <v>0</v>
      </c>
      <c r="T208" s="19"/>
      <c r="U208" s="28" t="s">
        <v>4</v>
      </c>
      <c r="V208" s="29">
        <v>0</v>
      </c>
      <c r="W208" s="35">
        <f t="shared" ref="W208" si="92">LARGE(V208:V209,1)+V210</f>
        <v>0</v>
      </c>
      <c r="X208" s="19"/>
      <c r="Y208" s="9">
        <f>SUM(LARGE(G208:W208,{1,2,3,4}))</f>
        <v>0</v>
      </c>
      <c r="Z208" s="419"/>
      <c r="AA208" s="149"/>
      <c r="AB208" s="54"/>
    </row>
    <row r="209" spans="2:28" hidden="1" x14ac:dyDescent="0.3">
      <c r="B209" s="137"/>
      <c r="C209" s="28"/>
      <c r="D209" s="138"/>
      <c r="E209" s="28" t="s">
        <v>5</v>
      </c>
      <c r="F209" s="29">
        <v>0</v>
      </c>
      <c r="G209" s="9"/>
      <c r="H209" s="16"/>
      <c r="I209" s="28" t="s">
        <v>5</v>
      </c>
      <c r="J209" s="29">
        <v>0</v>
      </c>
      <c r="K209" s="9"/>
      <c r="L209" s="16"/>
      <c r="M209" s="28" t="s">
        <v>5</v>
      </c>
      <c r="N209" s="29">
        <v>0</v>
      </c>
      <c r="O209" s="9"/>
      <c r="P209" s="16"/>
      <c r="Q209" s="28" t="s">
        <v>5</v>
      </c>
      <c r="R209" s="29">
        <v>0</v>
      </c>
      <c r="S209" s="9"/>
      <c r="T209" s="19"/>
      <c r="U209" s="28" t="s">
        <v>5</v>
      </c>
      <c r="V209" s="29">
        <v>0</v>
      </c>
      <c r="W209" s="9"/>
      <c r="X209" s="19"/>
      <c r="Y209" s="9"/>
      <c r="Z209" s="419"/>
      <c r="AA209" s="149"/>
      <c r="AB209" s="54"/>
    </row>
    <row r="210" spans="2:28" hidden="1" x14ac:dyDescent="0.3">
      <c r="B210" s="158"/>
      <c r="C210" s="28"/>
      <c r="D210" s="138"/>
      <c r="E210" s="28" t="s">
        <v>34</v>
      </c>
      <c r="F210" s="29">
        <v>0</v>
      </c>
      <c r="G210" s="9"/>
      <c r="H210" s="16"/>
      <c r="I210" s="28" t="s">
        <v>34</v>
      </c>
      <c r="J210" s="29">
        <v>0</v>
      </c>
      <c r="K210" s="9"/>
      <c r="L210" s="16"/>
      <c r="M210" s="28" t="s">
        <v>34</v>
      </c>
      <c r="N210" s="29">
        <v>0</v>
      </c>
      <c r="O210" s="9"/>
      <c r="P210" s="16"/>
      <c r="Q210" s="28" t="s">
        <v>34</v>
      </c>
      <c r="R210" s="29">
        <v>0</v>
      </c>
      <c r="S210" s="9"/>
      <c r="T210" s="19"/>
      <c r="U210" s="28" t="s">
        <v>34</v>
      </c>
      <c r="V210" s="29">
        <v>0</v>
      </c>
      <c r="W210" s="9"/>
      <c r="X210" s="19"/>
      <c r="Y210" s="9"/>
      <c r="Z210" s="419"/>
      <c r="AA210" s="149"/>
      <c r="AB210" s="54"/>
    </row>
    <row r="211" spans="2:28" ht="15" thickBot="1" x14ac:dyDescent="0.35">
      <c r="B211" s="98"/>
      <c r="C211" s="133"/>
      <c r="D211" s="156"/>
      <c r="E211" s="33"/>
      <c r="F211" s="13"/>
      <c r="G211" s="40"/>
      <c r="H211" s="134"/>
      <c r="I211" s="133"/>
      <c r="J211" s="157"/>
      <c r="K211" s="40"/>
      <c r="L211" s="17"/>
      <c r="M211" s="132"/>
      <c r="N211" s="30"/>
      <c r="O211" s="13"/>
      <c r="P211" s="17"/>
      <c r="Q211" s="132"/>
      <c r="R211" s="157"/>
      <c r="S211" s="40"/>
      <c r="T211" s="13"/>
      <c r="U211" s="132"/>
      <c r="V211" s="157"/>
      <c r="W211" s="40"/>
      <c r="X211" s="13"/>
      <c r="Y211" s="151"/>
      <c r="Z211" s="222"/>
      <c r="AA211" s="176"/>
      <c r="AB211" s="56"/>
    </row>
  </sheetData>
  <mergeCells count="24">
    <mergeCell ref="B57:W58"/>
    <mergeCell ref="E60:G60"/>
    <mergeCell ref="I60:K60"/>
    <mergeCell ref="M60:O60"/>
    <mergeCell ref="B4:W5"/>
    <mergeCell ref="E7:G7"/>
    <mergeCell ref="I7:K7"/>
    <mergeCell ref="M7:O7"/>
    <mergeCell ref="Q7:S7"/>
    <mergeCell ref="U7:W7"/>
    <mergeCell ref="Q60:S60"/>
    <mergeCell ref="U60:W60"/>
    <mergeCell ref="U166:W166"/>
    <mergeCell ref="B163:W164"/>
    <mergeCell ref="E166:G166"/>
    <mergeCell ref="I166:K166"/>
    <mergeCell ref="M166:O166"/>
    <mergeCell ref="Q166:S166"/>
    <mergeCell ref="B110:W111"/>
    <mergeCell ref="E113:G113"/>
    <mergeCell ref="I113:K113"/>
    <mergeCell ref="M113:O113"/>
    <mergeCell ref="Q113:S113"/>
    <mergeCell ref="U113:W113"/>
  </mergeCells>
  <pageMargins left="0.7" right="0.7" top="0.75" bottom="0.75" header="0.3" footer="0.3"/>
  <pageSetup paperSize="5" scale="78" orientation="landscape" r:id="rId1"/>
  <rowBreaks count="1" manualBreakCount="1"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AB107"/>
  <sheetViews>
    <sheetView zoomScaleNormal="100" workbookViewId="0">
      <selection activeCell="AA50" sqref="AA50"/>
    </sheetView>
  </sheetViews>
  <sheetFormatPr defaultRowHeight="14.4" x14ac:dyDescent="0.3"/>
  <cols>
    <col min="1" max="1" width="1.77734375" customWidth="1"/>
    <col min="2" max="2" width="25.77734375" customWidth="1"/>
    <col min="3" max="3" width="5.77734375" customWidth="1"/>
    <col min="4" max="4" width="5.77734375" style="1" customWidth="1"/>
    <col min="5" max="5" width="5.77734375" customWidth="1"/>
    <col min="6" max="7" width="10.77734375" style="2" customWidth="1"/>
    <col min="8" max="8" width="0.88671875" customWidth="1"/>
    <col min="9" max="9" width="5.77734375" customWidth="1"/>
    <col min="10" max="11" width="10.77734375" style="2" customWidth="1"/>
    <col min="12" max="12" width="0.88671875" customWidth="1"/>
    <col min="13" max="13" width="5.77734375" customWidth="1"/>
    <col min="14" max="15" width="10.77734375" style="2" customWidth="1"/>
    <col min="16" max="16" width="0.88671875" customWidth="1"/>
    <col min="17" max="17" width="5.77734375" customWidth="1"/>
    <col min="18" max="18" width="10.77734375" customWidth="1"/>
    <col min="19" max="19" width="10.77734375" style="2" customWidth="1"/>
    <col min="20" max="20" width="0.88671875" style="2" customWidth="1"/>
    <col min="21" max="21" width="10.77734375" style="2" customWidth="1"/>
    <col min="22" max="22" width="8.88671875" customWidth="1"/>
    <col min="23" max="23" width="10.77734375" style="53" customWidth="1"/>
    <col min="24" max="24" width="0.6640625" customWidth="1"/>
    <col min="25" max="25" width="11.21875" customWidth="1"/>
    <col min="26" max="26" width="8.88671875" customWidth="1"/>
    <col min="27" max="27" width="10.6640625" style="53" customWidth="1"/>
  </cols>
  <sheetData>
    <row r="2" spans="2:28" ht="16.2" thickBot="1" x14ac:dyDescent="0.35">
      <c r="B2" s="46" t="s">
        <v>275</v>
      </c>
      <c r="C2" s="46"/>
      <c r="D2" s="46"/>
      <c r="E2" s="46"/>
      <c r="F2" s="46"/>
      <c r="G2" s="46"/>
      <c r="H2" s="47"/>
      <c r="I2" s="47"/>
      <c r="J2" s="48"/>
      <c r="K2" s="48"/>
      <c r="L2" s="47"/>
      <c r="M2" s="47"/>
      <c r="N2" s="48"/>
      <c r="U2"/>
      <c r="W2" s="2"/>
      <c r="X2" s="2"/>
      <c r="Y2" s="2"/>
      <c r="Z2" s="152"/>
      <c r="AB2" s="53"/>
    </row>
    <row r="3" spans="2:28" ht="30" customHeight="1" thickBot="1" x14ac:dyDescent="0.45">
      <c r="B3" s="73" t="s">
        <v>3</v>
      </c>
      <c r="C3" s="74"/>
      <c r="D3" s="74"/>
      <c r="E3" s="74"/>
      <c r="F3" s="75"/>
      <c r="G3" s="75"/>
      <c r="H3" s="74"/>
      <c r="I3" s="74"/>
      <c r="J3" s="75"/>
      <c r="K3" s="75"/>
      <c r="L3" s="74"/>
      <c r="M3" s="74"/>
      <c r="N3" s="75"/>
      <c r="O3" s="75"/>
      <c r="P3" s="74"/>
      <c r="Q3" s="74"/>
      <c r="R3" s="74"/>
      <c r="S3" s="75"/>
      <c r="T3" s="75"/>
      <c r="U3" s="74"/>
      <c r="V3" s="74"/>
      <c r="W3" s="75"/>
      <c r="X3" s="75"/>
      <c r="Y3" s="75"/>
      <c r="Z3" s="153"/>
      <c r="AA3" s="162"/>
      <c r="AB3" s="162"/>
    </row>
    <row r="4" spans="2:28" x14ac:dyDescent="0.3">
      <c r="B4" s="681" t="s">
        <v>28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3"/>
      <c r="Y4" s="15"/>
      <c r="Z4" s="15"/>
      <c r="AA4" s="150"/>
      <c r="AB4" s="15"/>
    </row>
    <row r="5" spans="2:28" ht="15" thickBot="1" x14ac:dyDescent="0.35">
      <c r="B5" s="684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6"/>
      <c r="X5" s="17"/>
      <c r="Y5" s="17"/>
      <c r="Z5" s="17"/>
      <c r="AA5" s="521"/>
      <c r="AB5" s="17"/>
    </row>
    <row r="6" spans="2:28" ht="15" thickBot="1" x14ac:dyDescent="0.35">
      <c r="B6" s="80" t="s">
        <v>12</v>
      </c>
      <c r="C6" s="71"/>
      <c r="D6" s="71"/>
      <c r="E6" s="71"/>
      <c r="F6" s="72"/>
      <c r="G6" s="79"/>
      <c r="H6" s="81"/>
      <c r="I6" s="71" t="s">
        <v>14</v>
      </c>
      <c r="J6" s="72">
        <v>92.3</v>
      </c>
      <c r="K6" s="72"/>
      <c r="L6" s="82"/>
      <c r="M6" s="71" t="s">
        <v>13</v>
      </c>
      <c r="N6" s="72">
        <v>91.2</v>
      </c>
      <c r="O6" s="72"/>
      <c r="P6" s="83"/>
      <c r="Q6" s="71"/>
      <c r="R6" s="71"/>
      <c r="S6" s="72"/>
      <c r="T6" s="84"/>
      <c r="U6" s="64"/>
      <c r="V6" s="64"/>
      <c r="W6" s="65"/>
      <c r="X6" s="155"/>
      <c r="Y6" s="163"/>
      <c r="Z6" s="161"/>
      <c r="AA6" s="480"/>
      <c r="AB6" s="76"/>
    </row>
    <row r="7" spans="2:28" ht="30.6" thickBot="1" x14ac:dyDescent="0.45">
      <c r="B7" s="43" t="s">
        <v>29</v>
      </c>
      <c r="C7" s="86"/>
      <c r="D7" s="8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8" t="s">
        <v>278</v>
      </c>
      <c r="V7" s="679"/>
      <c r="W7" s="680"/>
      <c r="X7" s="55"/>
      <c r="Y7" s="356" t="s">
        <v>264</v>
      </c>
      <c r="Z7" s="418" t="s">
        <v>45</v>
      </c>
      <c r="AA7" s="587" t="s">
        <v>305</v>
      </c>
      <c r="AB7" s="136" t="s">
        <v>31</v>
      </c>
    </row>
    <row r="8" spans="2:28" ht="15" thickBot="1" x14ac:dyDescent="0.35">
      <c r="B8" s="90" t="s">
        <v>0</v>
      </c>
      <c r="C8" s="91" t="s">
        <v>1</v>
      </c>
      <c r="D8" s="24" t="s">
        <v>2</v>
      </c>
      <c r="E8" s="91"/>
      <c r="F8" s="92" t="s">
        <v>10</v>
      </c>
      <c r="G8" s="36" t="s">
        <v>8</v>
      </c>
      <c r="H8" s="23"/>
      <c r="I8" s="93"/>
      <c r="J8" s="92" t="s">
        <v>10</v>
      </c>
      <c r="K8" s="36" t="s">
        <v>8</v>
      </c>
      <c r="L8" s="23"/>
      <c r="M8" s="94"/>
      <c r="N8" s="36" t="s">
        <v>10</v>
      </c>
      <c r="O8" s="36" t="s">
        <v>8</v>
      </c>
      <c r="P8" s="23"/>
      <c r="Q8" s="93"/>
      <c r="R8" s="95" t="s">
        <v>10</v>
      </c>
      <c r="S8" s="36" t="s">
        <v>6</v>
      </c>
      <c r="T8" s="96"/>
      <c r="U8" s="93"/>
      <c r="V8" s="95" t="s">
        <v>10</v>
      </c>
      <c r="W8" s="154" t="s">
        <v>6</v>
      </c>
      <c r="X8" s="21"/>
      <c r="Y8" s="36"/>
      <c r="Z8" s="418"/>
      <c r="AA8" s="585"/>
      <c r="AB8" s="55"/>
    </row>
    <row r="9" spans="2:28" x14ac:dyDescent="0.3">
      <c r="B9" s="360" t="s">
        <v>121</v>
      </c>
      <c r="C9" s="441" t="s">
        <v>18</v>
      </c>
      <c r="D9" s="45"/>
      <c r="E9" s="441" t="s">
        <v>4</v>
      </c>
      <c r="F9" s="442">
        <v>40.76</v>
      </c>
      <c r="G9" s="358">
        <f>LARGE(F10:F11,1)+F9</f>
        <v>87.289999999999992</v>
      </c>
      <c r="H9" s="511"/>
      <c r="I9" s="512" t="s">
        <v>4</v>
      </c>
      <c r="J9" s="442">
        <v>40.729999999999997</v>
      </c>
      <c r="K9" s="358">
        <f>LARGE(J10:J11,1)+J9</f>
        <v>90.18</v>
      </c>
      <c r="L9" s="511"/>
      <c r="M9" s="512" t="s">
        <v>4</v>
      </c>
      <c r="N9" s="442">
        <v>40.53</v>
      </c>
      <c r="O9" s="358">
        <f>LARGE(N10:N11,1)+N9</f>
        <v>88.12</v>
      </c>
      <c r="P9" s="458" t="e">
        <f>LARGE(O10:O11,1)+O9</f>
        <v>#NUM!</v>
      </c>
      <c r="Q9" s="512" t="s">
        <v>4</v>
      </c>
      <c r="R9" s="442">
        <v>41.26</v>
      </c>
      <c r="S9" s="358">
        <f>LARGE(R10:R11,1)+R9</f>
        <v>84.18</v>
      </c>
      <c r="T9" s="458" t="e">
        <f>LARGE(S10:S11,1)+S9</f>
        <v>#NUM!</v>
      </c>
      <c r="U9" s="512" t="s">
        <v>4</v>
      </c>
      <c r="V9" s="442">
        <v>0</v>
      </c>
      <c r="W9" s="358">
        <f>LARGE(V10:V11,1)+V9</f>
        <v>0</v>
      </c>
      <c r="X9" s="459"/>
      <c r="Y9" s="358">
        <f>90.18+88.12</f>
        <v>178.3</v>
      </c>
      <c r="Z9" s="588">
        <f>RANK(Y9,$Y$9:$Y$51)</f>
        <v>2</v>
      </c>
      <c r="AA9" s="149" t="s">
        <v>290</v>
      </c>
      <c r="AB9" s="54"/>
    </row>
    <row r="10" spans="2:28" x14ac:dyDescent="0.3">
      <c r="B10" s="360"/>
      <c r="C10" s="441"/>
      <c r="D10" s="45"/>
      <c r="E10" s="441" t="s">
        <v>5</v>
      </c>
      <c r="F10" s="442">
        <v>15.18</v>
      </c>
      <c r="G10" s="358"/>
      <c r="H10" s="511"/>
      <c r="I10" s="512" t="s">
        <v>5</v>
      </c>
      <c r="J10" s="442">
        <v>47.54</v>
      </c>
      <c r="K10" s="358"/>
      <c r="L10" s="511"/>
      <c r="M10" s="512" t="s">
        <v>5</v>
      </c>
      <c r="N10" s="442">
        <v>47.59</v>
      </c>
      <c r="O10" s="358"/>
      <c r="P10" s="459"/>
      <c r="Q10" s="512" t="s">
        <v>5</v>
      </c>
      <c r="R10" s="442">
        <v>42.92</v>
      </c>
      <c r="S10" s="358"/>
      <c r="T10" s="459"/>
      <c r="U10" s="512" t="s">
        <v>5</v>
      </c>
      <c r="V10" s="442">
        <v>0</v>
      </c>
      <c r="W10" s="358"/>
      <c r="X10" s="459"/>
      <c r="Y10" s="358"/>
      <c r="Z10" s="588"/>
      <c r="AA10" s="149"/>
      <c r="AB10" s="54"/>
    </row>
    <row r="11" spans="2:28" x14ac:dyDescent="0.3">
      <c r="B11" s="360"/>
      <c r="C11" s="441"/>
      <c r="D11" s="45"/>
      <c r="E11" s="441" t="s">
        <v>16</v>
      </c>
      <c r="F11" s="442">
        <v>46.53</v>
      </c>
      <c r="G11" s="358"/>
      <c r="H11" s="511"/>
      <c r="I11" s="512" t="s">
        <v>16</v>
      </c>
      <c r="J11" s="442">
        <v>49.45</v>
      </c>
      <c r="K11" s="358"/>
      <c r="L11" s="511"/>
      <c r="M11" s="512" t="s">
        <v>16</v>
      </c>
      <c r="N11" s="442">
        <v>24.09</v>
      </c>
      <c r="O11" s="358"/>
      <c r="P11" s="459"/>
      <c r="Q11" s="512" t="s">
        <v>16</v>
      </c>
      <c r="R11" s="442">
        <v>0</v>
      </c>
      <c r="S11" s="358"/>
      <c r="T11" s="459"/>
      <c r="U11" s="512" t="s">
        <v>16</v>
      </c>
      <c r="V11" s="442">
        <v>0</v>
      </c>
      <c r="W11" s="358"/>
      <c r="X11" s="459"/>
      <c r="Y11" s="358"/>
      <c r="Z11" s="588"/>
      <c r="AA11" s="149"/>
      <c r="AB11" s="54"/>
    </row>
    <row r="12" spans="2:28" x14ac:dyDescent="0.3">
      <c r="B12" s="589"/>
      <c r="C12" s="469"/>
      <c r="D12" s="470"/>
      <c r="E12" s="469"/>
      <c r="F12" s="471"/>
      <c r="G12" s="476"/>
      <c r="H12" s="518"/>
      <c r="I12" s="520"/>
      <c r="J12" s="471"/>
      <c r="K12" s="476"/>
      <c r="L12" s="518"/>
      <c r="M12" s="520"/>
      <c r="N12" s="471"/>
      <c r="O12" s="476"/>
      <c r="P12" s="481"/>
      <c r="Q12" s="520"/>
      <c r="R12" s="471"/>
      <c r="S12" s="476"/>
      <c r="T12" s="481"/>
      <c r="U12" s="520"/>
      <c r="V12" s="471"/>
      <c r="W12" s="476"/>
      <c r="X12" s="481"/>
      <c r="Y12" s="495"/>
      <c r="Z12" s="588"/>
      <c r="AA12" s="149"/>
      <c r="AB12" s="54"/>
    </row>
    <row r="13" spans="2:28" x14ac:dyDescent="0.3">
      <c r="B13" s="360" t="s">
        <v>174</v>
      </c>
      <c r="C13" s="441" t="s">
        <v>67</v>
      </c>
      <c r="D13" s="45"/>
      <c r="E13" s="441" t="s">
        <v>4</v>
      </c>
      <c r="F13" s="442">
        <v>0</v>
      </c>
      <c r="G13" s="358">
        <f>LARGE(F14:F15,1)+F13</f>
        <v>0</v>
      </c>
      <c r="H13" s="511"/>
      <c r="I13" s="512" t="s">
        <v>4</v>
      </c>
      <c r="J13" s="442">
        <v>39.47</v>
      </c>
      <c r="K13" s="358">
        <f>LARGE(J14:J15,1)+J13</f>
        <v>83.81</v>
      </c>
      <c r="L13" s="511"/>
      <c r="M13" s="512" t="s">
        <v>4</v>
      </c>
      <c r="N13" s="442">
        <v>39.32</v>
      </c>
      <c r="O13" s="358">
        <f>LARGE(N14:N15,1)+N13</f>
        <v>88.960000000000008</v>
      </c>
      <c r="P13" s="459" t="e">
        <f>LARGE(O14:O15,1)+O13</f>
        <v>#NUM!</v>
      </c>
      <c r="Q13" s="512" t="s">
        <v>4</v>
      </c>
      <c r="R13" s="442">
        <v>40.11</v>
      </c>
      <c r="S13" s="358">
        <f>LARGE(R14:R15,1)+R13</f>
        <v>88.53</v>
      </c>
      <c r="T13" s="459" t="e">
        <f>LARGE(S14:S15,1)+S13</f>
        <v>#NUM!</v>
      </c>
      <c r="U13" s="512" t="s">
        <v>4</v>
      </c>
      <c r="V13" s="442">
        <v>48.95</v>
      </c>
      <c r="W13" s="478">
        <f>LARGE(V14:V15,1)+V13</f>
        <v>98.03</v>
      </c>
      <c r="X13" s="459"/>
      <c r="Y13" s="358">
        <f>88.96+98.03</f>
        <v>186.99</v>
      </c>
      <c r="Z13" s="588">
        <f t="shared" ref="Z13:Z49" si="0">RANK(Y13,$Y$9:$Y$51)</f>
        <v>1</v>
      </c>
      <c r="AA13" s="149" t="s">
        <v>290</v>
      </c>
      <c r="AB13" s="54"/>
    </row>
    <row r="14" spans="2:28" x14ac:dyDescent="0.3">
      <c r="B14" s="360" t="s">
        <v>197</v>
      </c>
      <c r="C14" s="441"/>
      <c r="D14" s="45"/>
      <c r="E14" s="441" t="s">
        <v>5</v>
      </c>
      <c r="F14" s="442">
        <v>0</v>
      </c>
      <c r="G14" s="358"/>
      <c r="H14" s="511"/>
      <c r="I14" s="512" t="s">
        <v>5</v>
      </c>
      <c r="J14" s="442">
        <v>44.34</v>
      </c>
      <c r="K14" s="358"/>
      <c r="L14" s="511"/>
      <c r="M14" s="512" t="s">
        <v>5</v>
      </c>
      <c r="N14" s="442">
        <v>49.64</v>
      </c>
      <c r="O14" s="358"/>
      <c r="P14" s="459"/>
      <c r="Q14" s="512" t="s">
        <v>5</v>
      </c>
      <c r="R14" s="442">
        <v>48.42</v>
      </c>
      <c r="S14" s="358"/>
      <c r="T14" s="459"/>
      <c r="U14" s="512" t="s">
        <v>5</v>
      </c>
      <c r="V14" s="442">
        <v>49.08</v>
      </c>
      <c r="W14" s="358"/>
      <c r="X14" s="459"/>
      <c r="Y14" s="358"/>
      <c r="Z14" s="588"/>
      <c r="AA14" s="149"/>
      <c r="AB14" s="54"/>
    </row>
    <row r="15" spans="2:28" x14ac:dyDescent="0.3">
      <c r="B15" s="360"/>
      <c r="C15" s="441"/>
      <c r="D15" s="45"/>
      <c r="E15" s="441" t="s">
        <v>16</v>
      </c>
      <c r="F15" s="442">
        <v>0</v>
      </c>
      <c r="G15" s="358"/>
      <c r="H15" s="511"/>
      <c r="I15" s="512" t="s">
        <v>16</v>
      </c>
      <c r="J15" s="442">
        <v>0</v>
      </c>
      <c r="K15" s="358"/>
      <c r="L15" s="511"/>
      <c r="M15" s="512" t="s">
        <v>16</v>
      </c>
      <c r="N15" s="442">
        <v>49.3</v>
      </c>
      <c r="O15" s="358"/>
      <c r="P15" s="459"/>
      <c r="Q15" s="512" t="s">
        <v>16</v>
      </c>
      <c r="R15" s="442">
        <v>0</v>
      </c>
      <c r="S15" s="358"/>
      <c r="T15" s="459"/>
      <c r="U15" s="512" t="s">
        <v>16</v>
      </c>
      <c r="V15" s="442">
        <v>48.12</v>
      </c>
      <c r="W15" s="358"/>
      <c r="X15" s="459"/>
      <c r="Y15" s="358"/>
      <c r="Z15" s="588"/>
      <c r="AA15" s="149"/>
      <c r="AB15" s="54"/>
    </row>
    <row r="16" spans="2:28" x14ac:dyDescent="0.3">
      <c r="B16" s="589"/>
      <c r="C16" s="469"/>
      <c r="D16" s="470"/>
      <c r="E16" s="469"/>
      <c r="F16" s="471"/>
      <c r="G16" s="476"/>
      <c r="H16" s="518"/>
      <c r="I16" s="519"/>
      <c r="J16" s="471"/>
      <c r="K16" s="476"/>
      <c r="L16" s="518"/>
      <c r="M16" s="520"/>
      <c r="N16" s="471"/>
      <c r="O16" s="476"/>
      <c r="P16" s="518"/>
      <c r="Q16" s="519"/>
      <c r="R16" s="520"/>
      <c r="S16" s="522"/>
      <c r="T16" s="481"/>
      <c r="U16" s="519"/>
      <c r="V16" s="520"/>
      <c r="W16" s="522"/>
      <c r="X16" s="481"/>
      <c r="Y16" s="495"/>
      <c r="Z16" s="588"/>
      <c r="AA16" s="149"/>
      <c r="AB16" s="54"/>
    </row>
    <row r="17" spans="2:28" hidden="1" x14ac:dyDescent="0.3">
      <c r="B17" s="360"/>
      <c r="C17" s="441"/>
      <c r="D17" s="45"/>
      <c r="E17" s="441" t="s">
        <v>4</v>
      </c>
      <c r="F17" s="442">
        <v>0</v>
      </c>
      <c r="G17" s="358">
        <f>LARGE(F18:F19,1)+F17</f>
        <v>0</v>
      </c>
      <c r="H17" s="511"/>
      <c r="I17" s="517" t="s">
        <v>4</v>
      </c>
      <c r="J17" s="442">
        <v>0</v>
      </c>
      <c r="K17" s="358">
        <f>LARGE(J18:J19,1)+J17</f>
        <v>0</v>
      </c>
      <c r="L17" s="511"/>
      <c r="M17" s="517" t="s">
        <v>4</v>
      </c>
      <c r="N17" s="442">
        <v>0</v>
      </c>
      <c r="O17" s="358">
        <f>LARGE(N18:N19,1)+N17</f>
        <v>0</v>
      </c>
      <c r="P17" s="511"/>
      <c r="Q17" s="512" t="s">
        <v>4</v>
      </c>
      <c r="R17" s="442">
        <v>0</v>
      </c>
      <c r="S17" s="358">
        <f>LARGE(R18:R19,1)+R17</f>
        <v>0</v>
      </c>
      <c r="T17" s="459"/>
      <c r="U17" s="512" t="s">
        <v>4</v>
      </c>
      <c r="V17" s="442">
        <v>0</v>
      </c>
      <c r="W17" s="358">
        <f>LARGE(V18:V19,1)+V17</f>
        <v>0</v>
      </c>
      <c r="X17" s="459"/>
      <c r="Y17" s="358">
        <f>SUM(LARGE(G17:W17,{1,2,3,4}))</f>
        <v>0</v>
      </c>
      <c r="Z17" s="588">
        <f t="shared" si="0"/>
        <v>4</v>
      </c>
      <c r="AA17" s="149"/>
      <c r="AB17" s="54"/>
    </row>
    <row r="18" spans="2:28" hidden="1" x14ac:dyDescent="0.3">
      <c r="B18" s="360"/>
      <c r="C18" s="441"/>
      <c r="D18" s="45"/>
      <c r="E18" s="441" t="s">
        <v>5</v>
      </c>
      <c r="F18" s="442">
        <v>0</v>
      </c>
      <c r="G18" s="358"/>
      <c r="H18" s="511"/>
      <c r="I18" s="517" t="s">
        <v>5</v>
      </c>
      <c r="J18" s="442">
        <v>0</v>
      </c>
      <c r="K18" s="358"/>
      <c r="L18" s="511"/>
      <c r="M18" s="517" t="s">
        <v>5</v>
      </c>
      <c r="N18" s="442">
        <v>0</v>
      </c>
      <c r="O18" s="358"/>
      <c r="P18" s="511"/>
      <c r="Q18" s="512" t="s">
        <v>5</v>
      </c>
      <c r="R18" s="442">
        <v>0</v>
      </c>
      <c r="S18" s="358"/>
      <c r="T18" s="459"/>
      <c r="U18" s="512" t="s">
        <v>5</v>
      </c>
      <c r="V18" s="442">
        <v>0</v>
      </c>
      <c r="W18" s="358"/>
      <c r="X18" s="459"/>
      <c r="Y18" s="358"/>
      <c r="Z18" s="588">
        <f t="shared" si="0"/>
        <v>4</v>
      </c>
      <c r="AA18" s="149"/>
      <c r="AB18" s="54"/>
    </row>
    <row r="19" spans="2:28" hidden="1" x14ac:dyDescent="0.3">
      <c r="B19" s="360"/>
      <c r="C19" s="441"/>
      <c r="D19" s="45"/>
      <c r="E19" s="441" t="s">
        <v>16</v>
      </c>
      <c r="F19" s="442">
        <v>0</v>
      </c>
      <c r="G19" s="358"/>
      <c r="H19" s="511"/>
      <c r="I19" s="517" t="s">
        <v>16</v>
      </c>
      <c r="J19" s="442">
        <v>0</v>
      </c>
      <c r="K19" s="358"/>
      <c r="L19" s="511"/>
      <c r="M19" s="517" t="s">
        <v>16</v>
      </c>
      <c r="N19" s="442">
        <v>0</v>
      </c>
      <c r="O19" s="358"/>
      <c r="P19" s="511"/>
      <c r="Q19" s="512" t="s">
        <v>16</v>
      </c>
      <c r="R19" s="442">
        <v>0</v>
      </c>
      <c r="S19" s="358"/>
      <c r="T19" s="459"/>
      <c r="U19" s="512" t="s">
        <v>16</v>
      </c>
      <c r="V19" s="442">
        <v>0</v>
      </c>
      <c r="W19" s="358"/>
      <c r="X19" s="459"/>
      <c r="Y19" s="358"/>
      <c r="Z19" s="588">
        <f t="shared" si="0"/>
        <v>4</v>
      </c>
      <c r="AA19" s="149"/>
      <c r="AB19" s="54"/>
    </row>
    <row r="20" spans="2:28" hidden="1" x14ac:dyDescent="0.3">
      <c r="B20" s="360"/>
      <c r="C20" s="441"/>
      <c r="D20" s="45"/>
      <c r="E20" s="441"/>
      <c r="F20" s="442"/>
      <c r="G20" s="358"/>
      <c r="H20" s="511"/>
      <c r="I20" s="517"/>
      <c r="J20" s="442"/>
      <c r="K20" s="358"/>
      <c r="L20" s="511"/>
      <c r="M20" s="517"/>
      <c r="N20" s="442"/>
      <c r="O20" s="358"/>
      <c r="P20" s="511"/>
      <c r="Q20" s="517"/>
      <c r="R20" s="512"/>
      <c r="S20" s="358"/>
      <c r="T20" s="459"/>
      <c r="U20" s="517"/>
      <c r="V20" s="512"/>
      <c r="W20" s="358"/>
      <c r="X20" s="459"/>
      <c r="Y20" s="358"/>
      <c r="Z20" s="588">
        <f t="shared" si="0"/>
        <v>4</v>
      </c>
      <c r="AA20" s="149"/>
      <c r="AB20" s="54"/>
    </row>
    <row r="21" spans="2:28" hidden="1" x14ac:dyDescent="0.3">
      <c r="B21" s="360"/>
      <c r="C21" s="441"/>
      <c r="D21" s="45"/>
      <c r="E21" s="441" t="s">
        <v>4</v>
      </c>
      <c r="F21" s="442">
        <v>0</v>
      </c>
      <c r="G21" s="358">
        <f>LARGE(F22:F23,1)+F21</f>
        <v>0</v>
      </c>
      <c r="H21" s="511"/>
      <c r="I21" s="517" t="s">
        <v>4</v>
      </c>
      <c r="J21" s="442">
        <v>0</v>
      </c>
      <c r="K21" s="358">
        <f>LARGE(J22:J23,1)+J21</f>
        <v>0</v>
      </c>
      <c r="L21" s="511"/>
      <c r="M21" s="517" t="s">
        <v>4</v>
      </c>
      <c r="N21" s="442">
        <v>0</v>
      </c>
      <c r="O21" s="358">
        <f>LARGE(N22:N23,1)+N21</f>
        <v>0</v>
      </c>
      <c r="P21" s="511"/>
      <c r="Q21" s="517" t="s">
        <v>4</v>
      </c>
      <c r="R21" s="442">
        <v>0</v>
      </c>
      <c r="S21" s="358">
        <f>LARGE(R22:R23,1)+R21</f>
        <v>0</v>
      </c>
      <c r="T21" s="459"/>
      <c r="U21" s="517" t="s">
        <v>4</v>
      </c>
      <c r="V21" s="442">
        <v>0</v>
      </c>
      <c r="W21" s="358">
        <f>LARGE(V22:V23,1)+V21</f>
        <v>0</v>
      </c>
      <c r="X21" s="459"/>
      <c r="Y21" s="358">
        <f>SUM(LARGE(G21:W21,{1,2,3,4}))</f>
        <v>0</v>
      </c>
      <c r="Z21" s="588">
        <f t="shared" si="0"/>
        <v>4</v>
      </c>
      <c r="AA21" s="149"/>
      <c r="AB21" s="54"/>
    </row>
    <row r="22" spans="2:28" hidden="1" x14ac:dyDescent="0.3">
      <c r="B22" s="360"/>
      <c r="C22" s="441"/>
      <c r="D22" s="45"/>
      <c r="E22" s="441" t="s">
        <v>5</v>
      </c>
      <c r="F22" s="442">
        <v>0</v>
      </c>
      <c r="G22" s="358"/>
      <c r="H22" s="511"/>
      <c r="I22" s="517" t="s">
        <v>5</v>
      </c>
      <c r="J22" s="442">
        <v>0</v>
      </c>
      <c r="K22" s="358"/>
      <c r="L22" s="511"/>
      <c r="M22" s="517" t="s">
        <v>5</v>
      </c>
      <c r="N22" s="442">
        <v>0</v>
      </c>
      <c r="O22" s="358"/>
      <c r="P22" s="511"/>
      <c r="Q22" s="517" t="s">
        <v>5</v>
      </c>
      <c r="R22" s="442">
        <v>0</v>
      </c>
      <c r="S22" s="358"/>
      <c r="T22" s="459"/>
      <c r="U22" s="517" t="s">
        <v>5</v>
      </c>
      <c r="V22" s="442">
        <v>0</v>
      </c>
      <c r="W22" s="358"/>
      <c r="X22" s="459"/>
      <c r="Y22" s="358"/>
      <c r="Z22" s="588">
        <f t="shared" si="0"/>
        <v>4</v>
      </c>
      <c r="AA22" s="149"/>
      <c r="AB22" s="54"/>
    </row>
    <row r="23" spans="2:28" hidden="1" x14ac:dyDescent="0.3">
      <c r="B23" s="360"/>
      <c r="C23" s="441"/>
      <c r="D23" s="45"/>
      <c r="E23" s="441" t="s">
        <v>16</v>
      </c>
      <c r="F23" s="442">
        <v>0</v>
      </c>
      <c r="G23" s="358"/>
      <c r="H23" s="511"/>
      <c r="I23" s="517" t="s">
        <v>16</v>
      </c>
      <c r="J23" s="442">
        <v>0</v>
      </c>
      <c r="K23" s="358"/>
      <c r="L23" s="511"/>
      <c r="M23" s="517" t="s">
        <v>16</v>
      </c>
      <c r="N23" s="442">
        <v>0</v>
      </c>
      <c r="O23" s="358"/>
      <c r="P23" s="511"/>
      <c r="Q23" s="517" t="s">
        <v>16</v>
      </c>
      <c r="R23" s="442">
        <v>0</v>
      </c>
      <c r="S23" s="358"/>
      <c r="T23" s="459"/>
      <c r="U23" s="517" t="s">
        <v>16</v>
      </c>
      <c r="V23" s="442">
        <v>0</v>
      </c>
      <c r="W23" s="358"/>
      <c r="X23" s="459"/>
      <c r="Y23" s="358"/>
      <c r="Z23" s="588">
        <f t="shared" si="0"/>
        <v>4</v>
      </c>
      <c r="AA23" s="149"/>
      <c r="AB23" s="54"/>
    </row>
    <row r="24" spans="2:28" hidden="1" x14ac:dyDescent="0.3">
      <c r="B24" s="360"/>
      <c r="C24" s="441"/>
      <c r="D24" s="45"/>
      <c r="E24" s="441"/>
      <c r="F24" s="442"/>
      <c r="G24" s="358"/>
      <c r="H24" s="511"/>
      <c r="I24" s="517"/>
      <c r="J24" s="442"/>
      <c r="K24" s="358"/>
      <c r="L24" s="511"/>
      <c r="M24" s="517"/>
      <c r="N24" s="442"/>
      <c r="O24" s="358"/>
      <c r="P24" s="511"/>
      <c r="Q24" s="517"/>
      <c r="R24" s="512"/>
      <c r="S24" s="358"/>
      <c r="T24" s="459"/>
      <c r="U24" s="517"/>
      <c r="V24" s="512"/>
      <c r="W24" s="358"/>
      <c r="X24" s="459"/>
      <c r="Y24" s="358"/>
      <c r="Z24" s="588">
        <f t="shared" si="0"/>
        <v>4</v>
      </c>
      <c r="AA24" s="149"/>
      <c r="AB24" s="54"/>
    </row>
    <row r="25" spans="2:28" hidden="1" x14ac:dyDescent="0.3">
      <c r="B25" s="360"/>
      <c r="C25" s="441"/>
      <c r="D25" s="45"/>
      <c r="E25" s="441" t="s">
        <v>4</v>
      </c>
      <c r="F25" s="442">
        <v>0</v>
      </c>
      <c r="G25" s="358">
        <f t="shared" ref="G25" si="1">LARGE(F25:F26,1)+F27</f>
        <v>0</v>
      </c>
      <c r="H25" s="511"/>
      <c r="I25" s="517" t="s">
        <v>4</v>
      </c>
      <c r="J25" s="442">
        <v>0</v>
      </c>
      <c r="K25" s="358"/>
      <c r="L25" s="511"/>
      <c r="M25" s="517" t="s">
        <v>4</v>
      </c>
      <c r="N25" s="442">
        <v>0</v>
      </c>
      <c r="O25" s="358">
        <f>LARGE(N25:N26,1)+N27</f>
        <v>0</v>
      </c>
      <c r="P25" s="511"/>
      <c r="Q25" s="517" t="s">
        <v>4</v>
      </c>
      <c r="R25" s="442">
        <v>0</v>
      </c>
      <c r="S25" s="358">
        <f>LARGE(R25:R26,1)+R27</f>
        <v>0</v>
      </c>
      <c r="T25" s="459"/>
      <c r="U25" s="517" t="s">
        <v>4</v>
      </c>
      <c r="V25" s="442">
        <v>0</v>
      </c>
      <c r="W25" s="358">
        <f>LARGE(V25:V26,1)+V27</f>
        <v>0</v>
      </c>
      <c r="X25" s="459"/>
      <c r="Y25" s="358">
        <f>SUM(LARGE(G25:W25,{1,2,3,4}))</f>
        <v>0</v>
      </c>
      <c r="Z25" s="588">
        <f t="shared" si="0"/>
        <v>4</v>
      </c>
      <c r="AA25" s="149"/>
      <c r="AB25" s="54"/>
    </row>
    <row r="26" spans="2:28" hidden="1" x14ac:dyDescent="0.3">
      <c r="B26" s="360"/>
      <c r="C26" s="441"/>
      <c r="D26" s="45"/>
      <c r="E26" s="441" t="s">
        <v>5</v>
      </c>
      <c r="F26" s="442">
        <v>0</v>
      </c>
      <c r="G26" s="358"/>
      <c r="H26" s="511"/>
      <c r="I26" s="517" t="s">
        <v>5</v>
      </c>
      <c r="J26" s="442">
        <v>0</v>
      </c>
      <c r="K26" s="358"/>
      <c r="L26" s="511"/>
      <c r="M26" s="517" t="s">
        <v>5</v>
      </c>
      <c r="N26" s="442">
        <v>0</v>
      </c>
      <c r="O26" s="358"/>
      <c r="P26" s="511"/>
      <c r="Q26" s="517" t="s">
        <v>5</v>
      </c>
      <c r="R26" s="442">
        <v>0</v>
      </c>
      <c r="S26" s="358"/>
      <c r="T26" s="459"/>
      <c r="U26" s="517" t="s">
        <v>5</v>
      </c>
      <c r="V26" s="442">
        <v>0</v>
      </c>
      <c r="W26" s="358"/>
      <c r="X26" s="459"/>
      <c r="Y26" s="358"/>
      <c r="Z26" s="588">
        <f t="shared" si="0"/>
        <v>4</v>
      </c>
      <c r="AA26" s="149"/>
      <c r="AB26" s="54"/>
    </row>
    <row r="27" spans="2:28" hidden="1" x14ac:dyDescent="0.3">
      <c r="B27" s="360"/>
      <c r="C27" s="441"/>
      <c r="D27" s="45"/>
      <c r="E27" s="441" t="s">
        <v>16</v>
      </c>
      <c r="F27" s="442">
        <v>0</v>
      </c>
      <c r="G27" s="358"/>
      <c r="H27" s="511"/>
      <c r="I27" s="517" t="s">
        <v>16</v>
      </c>
      <c r="J27" s="442">
        <v>0</v>
      </c>
      <c r="K27" s="358"/>
      <c r="L27" s="511"/>
      <c r="M27" s="517" t="s">
        <v>16</v>
      </c>
      <c r="N27" s="442">
        <v>0</v>
      </c>
      <c r="O27" s="358"/>
      <c r="P27" s="511"/>
      <c r="Q27" s="517" t="s">
        <v>16</v>
      </c>
      <c r="R27" s="442">
        <v>0</v>
      </c>
      <c r="S27" s="358"/>
      <c r="T27" s="459"/>
      <c r="U27" s="517" t="s">
        <v>16</v>
      </c>
      <c r="V27" s="442">
        <v>0</v>
      </c>
      <c r="W27" s="358"/>
      <c r="X27" s="459"/>
      <c r="Y27" s="358"/>
      <c r="Z27" s="588">
        <f t="shared" si="0"/>
        <v>4</v>
      </c>
      <c r="AA27" s="149"/>
      <c r="AB27" s="54"/>
    </row>
    <row r="28" spans="2:28" hidden="1" x14ac:dyDescent="0.3">
      <c r="B28" s="360"/>
      <c r="C28" s="441"/>
      <c r="D28" s="45"/>
      <c r="E28" s="441"/>
      <c r="F28" s="442"/>
      <c r="G28" s="358"/>
      <c r="H28" s="511"/>
      <c r="I28" s="517"/>
      <c r="J28" s="442"/>
      <c r="K28" s="358"/>
      <c r="L28" s="511"/>
      <c r="M28" s="517"/>
      <c r="N28" s="442"/>
      <c r="O28" s="358"/>
      <c r="P28" s="511"/>
      <c r="Q28" s="517"/>
      <c r="R28" s="512"/>
      <c r="S28" s="358"/>
      <c r="T28" s="459"/>
      <c r="U28" s="517"/>
      <c r="V28" s="512"/>
      <c r="W28" s="358"/>
      <c r="X28" s="459"/>
      <c r="Y28" s="358"/>
      <c r="Z28" s="588">
        <f t="shared" si="0"/>
        <v>4</v>
      </c>
      <c r="AA28" s="149"/>
      <c r="AB28" s="54"/>
    </row>
    <row r="29" spans="2:28" ht="15" hidden="1" thickBot="1" x14ac:dyDescent="0.35">
      <c r="B29" s="360"/>
      <c r="C29" s="441"/>
      <c r="D29" s="45"/>
      <c r="E29" s="441" t="s">
        <v>4</v>
      </c>
      <c r="F29" s="442">
        <v>0</v>
      </c>
      <c r="G29" s="358">
        <f t="shared" ref="G29" si="2">LARGE(F29:F30,1)+F31</f>
        <v>0</v>
      </c>
      <c r="H29" s="511"/>
      <c r="I29" s="517" t="s">
        <v>4</v>
      </c>
      <c r="J29" s="442">
        <v>0</v>
      </c>
      <c r="K29" s="358"/>
      <c r="L29" s="511"/>
      <c r="M29" s="517" t="s">
        <v>4</v>
      </c>
      <c r="N29" s="442">
        <v>0</v>
      </c>
      <c r="O29" s="358">
        <f>LARGE(N29:N30,1)+N31</f>
        <v>0</v>
      </c>
      <c r="P29" s="534"/>
      <c r="Q29" s="517" t="s">
        <v>4</v>
      </c>
      <c r="R29" s="442">
        <v>0</v>
      </c>
      <c r="S29" s="358">
        <f>LARGE(R29:R30,1)+R31</f>
        <v>0</v>
      </c>
      <c r="T29" s="459"/>
      <c r="U29" s="517" t="s">
        <v>4</v>
      </c>
      <c r="V29" s="442">
        <v>0</v>
      </c>
      <c r="W29" s="358">
        <f>LARGE(V29:V30,1)+V31</f>
        <v>0</v>
      </c>
      <c r="X29" s="459"/>
      <c r="Y29" s="358">
        <f>SUM(LARGE(G29:W29,{1,2,3,4}))</f>
        <v>0</v>
      </c>
      <c r="Z29" s="588">
        <f t="shared" si="0"/>
        <v>4</v>
      </c>
      <c r="AA29" s="149"/>
      <c r="AB29" s="54"/>
    </row>
    <row r="30" spans="2:28" hidden="1" x14ac:dyDescent="0.3">
      <c r="B30" s="360"/>
      <c r="C30" s="441"/>
      <c r="D30" s="45"/>
      <c r="E30" s="441" t="s">
        <v>5</v>
      </c>
      <c r="F30" s="442">
        <v>0</v>
      </c>
      <c r="G30" s="358"/>
      <c r="H30" s="511"/>
      <c r="I30" s="517" t="s">
        <v>5</v>
      </c>
      <c r="J30" s="442">
        <v>0</v>
      </c>
      <c r="K30" s="358"/>
      <c r="L30" s="511"/>
      <c r="M30" s="517" t="s">
        <v>5</v>
      </c>
      <c r="N30" s="442">
        <v>0</v>
      </c>
      <c r="O30" s="358"/>
      <c r="P30" s="590"/>
      <c r="Q30" s="517" t="s">
        <v>5</v>
      </c>
      <c r="R30" s="442">
        <v>0</v>
      </c>
      <c r="S30" s="358"/>
      <c r="T30" s="459"/>
      <c r="U30" s="517" t="s">
        <v>5</v>
      </c>
      <c r="V30" s="442">
        <v>0</v>
      </c>
      <c r="W30" s="358"/>
      <c r="X30" s="459"/>
      <c r="Y30" s="358"/>
      <c r="Z30" s="588">
        <f t="shared" si="0"/>
        <v>4</v>
      </c>
      <c r="AA30" s="149"/>
      <c r="AB30" s="54"/>
    </row>
    <row r="31" spans="2:28" hidden="1" x14ac:dyDescent="0.3">
      <c r="B31" s="360"/>
      <c r="C31" s="441"/>
      <c r="D31" s="45"/>
      <c r="E31" s="441" t="s">
        <v>34</v>
      </c>
      <c r="F31" s="442">
        <v>0</v>
      </c>
      <c r="G31" s="358"/>
      <c r="H31" s="511"/>
      <c r="I31" s="517" t="s">
        <v>16</v>
      </c>
      <c r="J31" s="442">
        <v>0</v>
      </c>
      <c r="K31" s="358"/>
      <c r="L31" s="511"/>
      <c r="M31" s="517" t="s">
        <v>16</v>
      </c>
      <c r="N31" s="442">
        <v>0</v>
      </c>
      <c r="O31" s="358"/>
      <c r="P31" s="511"/>
      <c r="Q31" s="517" t="s">
        <v>16</v>
      </c>
      <c r="R31" s="442">
        <v>0</v>
      </c>
      <c r="S31" s="358"/>
      <c r="T31" s="459"/>
      <c r="U31" s="517" t="s">
        <v>16</v>
      </c>
      <c r="V31" s="442">
        <v>0</v>
      </c>
      <c r="W31" s="358"/>
      <c r="X31" s="459"/>
      <c r="Y31" s="358"/>
      <c r="Z31" s="588">
        <f t="shared" si="0"/>
        <v>4</v>
      </c>
      <c r="AA31" s="149"/>
      <c r="AB31" s="54"/>
    </row>
    <row r="32" spans="2:28" hidden="1" x14ac:dyDescent="0.3">
      <c r="B32" s="360"/>
      <c r="C32" s="441"/>
      <c r="D32" s="45"/>
      <c r="E32" s="441"/>
      <c r="F32" s="442"/>
      <c r="G32" s="358"/>
      <c r="H32" s="511"/>
      <c r="I32" s="517"/>
      <c r="J32" s="442"/>
      <c r="K32" s="358"/>
      <c r="L32" s="511"/>
      <c r="M32" s="517"/>
      <c r="N32" s="442"/>
      <c r="O32" s="358"/>
      <c r="P32" s="511"/>
      <c r="Q32" s="517"/>
      <c r="R32" s="512"/>
      <c r="S32" s="358"/>
      <c r="T32" s="459"/>
      <c r="U32" s="517"/>
      <c r="V32" s="512"/>
      <c r="W32" s="358"/>
      <c r="X32" s="459"/>
      <c r="Y32" s="358"/>
      <c r="Z32" s="588">
        <f t="shared" si="0"/>
        <v>4</v>
      </c>
      <c r="AA32" s="149"/>
      <c r="AB32" s="54"/>
    </row>
    <row r="33" spans="2:28" hidden="1" x14ac:dyDescent="0.3">
      <c r="B33" s="360"/>
      <c r="C33" s="441"/>
      <c r="D33" s="45"/>
      <c r="E33" s="441" t="s">
        <v>4</v>
      </c>
      <c r="F33" s="442">
        <v>0</v>
      </c>
      <c r="G33" s="358">
        <f t="shared" ref="G33" si="3">LARGE(F33:F34,1)+F35</f>
        <v>0</v>
      </c>
      <c r="H33" s="511"/>
      <c r="I33" s="517" t="s">
        <v>4</v>
      </c>
      <c r="J33" s="442">
        <v>0</v>
      </c>
      <c r="K33" s="358"/>
      <c r="L33" s="511"/>
      <c r="M33" s="517" t="s">
        <v>4</v>
      </c>
      <c r="N33" s="442">
        <v>0</v>
      </c>
      <c r="O33" s="358">
        <f>LARGE(N33:N34,1)+N35</f>
        <v>0</v>
      </c>
      <c r="P33" s="511"/>
      <c r="Q33" s="517" t="s">
        <v>4</v>
      </c>
      <c r="R33" s="442">
        <v>0</v>
      </c>
      <c r="S33" s="358">
        <f>LARGE(R33:R34,1)+R35</f>
        <v>0</v>
      </c>
      <c r="T33" s="459"/>
      <c r="U33" s="517" t="s">
        <v>4</v>
      </c>
      <c r="V33" s="442">
        <v>0</v>
      </c>
      <c r="W33" s="358">
        <f>LARGE(V33:V34,1)+V35</f>
        <v>0</v>
      </c>
      <c r="X33" s="459"/>
      <c r="Y33" s="358">
        <f>SUM(LARGE(G33:W33,{1,2,3,4}))</f>
        <v>0</v>
      </c>
      <c r="Z33" s="588">
        <f t="shared" si="0"/>
        <v>4</v>
      </c>
      <c r="AA33" s="149"/>
      <c r="AB33" s="54"/>
    </row>
    <row r="34" spans="2:28" hidden="1" x14ac:dyDescent="0.3">
      <c r="B34" s="360"/>
      <c r="C34" s="441"/>
      <c r="D34" s="45"/>
      <c r="E34" s="441" t="s">
        <v>5</v>
      </c>
      <c r="F34" s="442">
        <v>0</v>
      </c>
      <c r="G34" s="358"/>
      <c r="H34" s="511"/>
      <c r="I34" s="517" t="s">
        <v>5</v>
      </c>
      <c r="J34" s="442">
        <v>0</v>
      </c>
      <c r="K34" s="358"/>
      <c r="L34" s="511"/>
      <c r="M34" s="517" t="s">
        <v>5</v>
      </c>
      <c r="N34" s="442">
        <v>0</v>
      </c>
      <c r="O34" s="358"/>
      <c r="P34" s="511"/>
      <c r="Q34" s="517" t="s">
        <v>5</v>
      </c>
      <c r="R34" s="442">
        <v>0</v>
      </c>
      <c r="S34" s="358"/>
      <c r="T34" s="459"/>
      <c r="U34" s="517" t="s">
        <v>5</v>
      </c>
      <c r="V34" s="442">
        <v>0</v>
      </c>
      <c r="W34" s="358"/>
      <c r="X34" s="459"/>
      <c r="Y34" s="358"/>
      <c r="Z34" s="588">
        <f t="shared" si="0"/>
        <v>4</v>
      </c>
      <c r="AA34" s="149"/>
      <c r="AB34" s="54"/>
    </row>
    <row r="35" spans="2:28" hidden="1" x14ac:dyDescent="0.3">
      <c r="B35" s="360"/>
      <c r="C35" s="441"/>
      <c r="D35" s="45"/>
      <c r="E35" s="441" t="s">
        <v>34</v>
      </c>
      <c r="F35" s="442">
        <v>0</v>
      </c>
      <c r="G35" s="358"/>
      <c r="H35" s="511"/>
      <c r="I35" s="517" t="s">
        <v>16</v>
      </c>
      <c r="J35" s="442">
        <v>0</v>
      </c>
      <c r="K35" s="358"/>
      <c r="L35" s="511"/>
      <c r="M35" s="517" t="s">
        <v>16</v>
      </c>
      <c r="N35" s="442">
        <v>0</v>
      </c>
      <c r="O35" s="358"/>
      <c r="P35" s="511"/>
      <c r="Q35" s="517" t="s">
        <v>16</v>
      </c>
      <c r="R35" s="442">
        <v>0</v>
      </c>
      <c r="S35" s="358"/>
      <c r="T35" s="459"/>
      <c r="U35" s="517" t="s">
        <v>16</v>
      </c>
      <c r="V35" s="442">
        <v>0</v>
      </c>
      <c r="W35" s="358"/>
      <c r="X35" s="459"/>
      <c r="Y35" s="358"/>
      <c r="Z35" s="588">
        <f t="shared" si="0"/>
        <v>4</v>
      </c>
      <c r="AA35" s="149"/>
      <c r="AB35" s="54"/>
    </row>
    <row r="36" spans="2:28" hidden="1" x14ac:dyDescent="0.3">
      <c r="B36" s="360"/>
      <c r="C36" s="441"/>
      <c r="D36" s="45"/>
      <c r="E36" s="45"/>
      <c r="F36" s="442"/>
      <c r="G36" s="358"/>
      <c r="H36" s="511"/>
      <c r="I36" s="517"/>
      <c r="J36" s="442"/>
      <c r="K36" s="358"/>
      <c r="L36" s="511"/>
      <c r="M36" s="517"/>
      <c r="N36" s="442"/>
      <c r="O36" s="358"/>
      <c r="P36" s="511"/>
      <c r="Q36" s="517"/>
      <c r="R36" s="442"/>
      <c r="S36" s="358"/>
      <c r="T36" s="459"/>
      <c r="U36" s="517"/>
      <c r="V36" s="442"/>
      <c r="W36" s="358"/>
      <c r="X36" s="459"/>
      <c r="Y36" s="358"/>
      <c r="Z36" s="588">
        <f t="shared" si="0"/>
        <v>4</v>
      </c>
      <c r="AA36" s="149"/>
      <c r="AB36" s="54"/>
    </row>
    <row r="37" spans="2:28" hidden="1" x14ac:dyDescent="0.3">
      <c r="B37" s="360"/>
      <c r="C37" s="441"/>
      <c r="D37" s="45"/>
      <c r="E37" s="441" t="s">
        <v>4</v>
      </c>
      <c r="F37" s="442">
        <v>0</v>
      </c>
      <c r="G37" s="358">
        <f t="shared" ref="G37" si="4">LARGE(F37:F38,1)+F39</f>
        <v>0</v>
      </c>
      <c r="H37" s="511"/>
      <c r="I37" s="512" t="s">
        <v>4</v>
      </c>
      <c r="J37" s="442">
        <v>0</v>
      </c>
      <c r="K37" s="358">
        <f t="shared" ref="K37" si="5">LARGE(J37:J38,1)+J39</f>
        <v>0</v>
      </c>
      <c r="L37" s="511"/>
      <c r="M37" s="512" t="s">
        <v>4</v>
      </c>
      <c r="N37" s="442">
        <v>0</v>
      </c>
      <c r="O37" s="358">
        <f t="shared" ref="O37" si="6">LARGE(N37:N38,1)+N39</f>
        <v>0</v>
      </c>
      <c r="P37" s="511"/>
      <c r="Q37" s="512" t="s">
        <v>4</v>
      </c>
      <c r="R37" s="442">
        <v>0</v>
      </c>
      <c r="S37" s="358">
        <f t="shared" ref="S37" si="7">LARGE(R37:R38,1)+R39</f>
        <v>0</v>
      </c>
      <c r="T37" s="459"/>
      <c r="U37" s="512" t="s">
        <v>4</v>
      </c>
      <c r="V37" s="442">
        <v>0</v>
      </c>
      <c r="W37" s="358">
        <f t="shared" ref="W37" si="8">LARGE(V37:V38,1)+V39</f>
        <v>0</v>
      </c>
      <c r="X37" s="459"/>
      <c r="Y37" s="358">
        <f>SUM(LARGE(G37:W37,{1,2,3,4}))</f>
        <v>0</v>
      </c>
      <c r="Z37" s="588">
        <f t="shared" si="0"/>
        <v>4</v>
      </c>
      <c r="AA37" s="149"/>
      <c r="AB37" s="54"/>
    </row>
    <row r="38" spans="2:28" hidden="1" x14ac:dyDescent="0.3">
      <c r="B38" s="360"/>
      <c r="C38" s="441"/>
      <c r="D38" s="45"/>
      <c r="E38" s="441" t="s">
        <v>5</v>
      </c>
      <c r="F38" s="442">
        <v>0</v>
      </c>
      <c r="G38" s="358"/>
      <c r="H38" s="511"/>
      <c r="I38" s="512" t="s">
        <v>5</v>
      </c>
      <c r="J38" s="442">
        <v>0</v>
      </c>
      <c r="K38" s="358"/>
      <c r="L38" s="511"/>
      <c r="M38" s="512" t="s">
        <v>5</v>
      </c>
      <c r="N38" s="442">
        <v>0</v>
      </c>
      <c r="O38" s="358"/>
      <c r="P38" s="511"/>
      <c r="Q38" s="512" t="s">
        <v>5</v>
      </c>
      <c r="R38" s="442">
        <v>0</v>
      </c>
      <c r="S38" s="358"/>
      <c r="T38" s="459"/>
      <c r="U38" s="512" t="s">
        <v>5</v>
      </c>
      <c r="V38" s="442">
        <v>0</v>
      </c>
      <c r="W38" s="358"/>
      <c r="X38" s="459"/>
      <c r="Y38" s="358"/>
      <c r="Z38" s="588">
        <f t="shared" si="0"/>
        <v>4</v>
      </c>
      <c r="AA38" s="149"/>
      <c r="AB38" s="54"/>
    </row>
    <row r="39" spans="2:28" hidden="1" x14ac:dyDescent="0.3">
      <c r="B39" s="360"/>
      <c r="C39" s="441"/>
      <c r="D39" s="45"/>
      <c r="E39" s="441" t="s">
        <v>34</v>
      </c>
      <c r="F39" s="442">
        <v>0</v>
      </c>
      <c r="G39" s="358"/>
      <c r="H39" s="511"/>
      <c r="I39" s="512" t="s">
        <v>34</v>
      </c>
      <c r="J39" s="442">
        <v>0</v>
      </c>
      <c r="K39" s="358"/>
      <c r="L39" s="511"/>
      <c r="M39" s="512" t="s">
        <v>34</v>
      </c>
      <c r="N39" s="442">
        <v>0</v>
      </c>
      <c r="O39" s="358"/>
      <c r="P39" s="511"/>
      <c r="Q39" s="512" t="s">
        <v>34</v>
      </c>
      <c r="R39" s="442">
        <v>0</v>
      </c>
      <c r="S39" s="358"/>
      <c r="T39" s="459"/>
      <c r="U39" s="512" t="s">
        <v>34</v>
      </c>
      <c r="V39" s="442">
        <v>0</v>
      </c>
      <c r="W39" s="358"/>
      <c r="X39" s="459"/>
      <c r="Y39" s="358"/>
      <c r="Z39" s="588">
        <f t="shared" si="0"/>
        <v>4</v>
      </c>
      <c r="AA39" s="149"/>
      <c r="AB39" s="54"/>
    </row>
    <row r="40" spans="2:28" hidden="1" x14ac:dyDescent="0.3">
      <c r="B40" s="360"/>
      <c r="C40" s="441"/>
      <c r="D40" s="45"/>
      <c r="E40" s="45"/>
      <c r="F40" s="442"/>
      <c r="G40" s="358"/>
      <c r="H40" s="511"/>
      <c r="I40" s="517"/>
      <c r="J40" s="442"/>
      <c r="K40" s="358"/>
      <c r="L40" s="511"/>
      <c r="M40" s="517"/>
      <c r="N40" s="442"/>
      <c r="O40" s="358"/>
      <c r="P40" s="511"/>
      <c r="Q40" s="517"/>
      <c r="R40" s="442"/>
      <c r="S40" s="358"/>
      <c r="T40" s="459"/>
      <c r="U40" s="517"/>
      <c r="V40" s="442"/>
      <c r="W40" s="358"/>
      <c r="X40" s="459"/>
      <c r="Y40" s="358"/>
      <c r="Z40" s="588">
        <f t="shared" si="0"/>
        <v>4</v>
      </c>
      <c r="AA40" s="149"/>
      <c r="AB40" s="54"/>
    </row>
    <row r="41" spans="2:28" hidden="1" x14ac:dyDescent="0.3">
      <c r="B41" s="360"/>
      <c r="C41" s="441"/>
      <c r="D41" s="45"/>
      <c r="E41" s="441" t="s">
        <v>4</v>
      </c>
      <c r="F41" s="442">
        <v>0</v>
      </c>
      <c r="G41" s="358">
        <f t="shared" ref="G41" si="9">LARGE(F41:F42,1)+F43</f>
        <v>0</v>
      </c>
      <c r="H41" s="511"/>
      <c r="I41" s="512" t="s">
        <v>4</v>
      </c>
      <c r="J41" s="442">
        <v>0</v>
      </c>
      <c r="K41" s="358">
        <f t="shared" ref="K41" si="10">LARGE(J41:J42,1)+J43</f>
        <v>0</v>
      </c>
      <c r="L41" s="511"/>
      <c r="M41" s="512" t="s">
        <v>4</v>
      </c>
      <c r="N41" s="442">
        <v>0</v>
      </c>
      <c r="O41" s="358">
        <f t="shared" ref="O41" si="11">LARGE(N41:N42,1)+N43</f>
        <v>0</v>
      </c>
      <c r="P41" s="511"/>
      <c r="Q41" s="512" t="s">
        <v>4</v>
      </c>
      <c r="R41" s="442">
        <v>0</v>
      </c>
      <c r="S41" s="358">
        <f t="shared" ref="S41" si="12">LARGE(R41:R42,1)+R43</f>
        <v>0</v>
      </c>
      <c r="T41" s="459"/>
      <c r="U41" s="512" t="s">
        <v>4</v>
      </c>
      <c r="V41" s="442">
        <v>0</v>
      </c>
      <c r="W41" s="358">
        <f t="shared" ref="W41" si="13">LARGE(V41:V42,1)+V43</f>
        <v>0</v>
      </c>
      <c r="X41" s="459"/>
      <c r="Y41" s="358">
        <f>SUM(LARGE(G41:W41,{1,2,3,4}))</f>
        <v>0</v>
      </c>
      <c r="Z41" s="588">
        <f t="shared" si="0"/>
        <v>4</v>
      </c>
      <c r="AA41" s="149"/>
      <c r="AB41" s="54"/>
    </row>
    <row r="42" spans="2:28" hidden="1" x14ac:dyDescent="0.3">
      <c r="B42" s="360"/>
      <c r="C42" s="441"/>
      <c r="D42" s="45"/>
      <c r="E42" s="441" t="s">
        <v>5</v>
      </c>
      <c r="F42" s="442">
        <v>0</v>
      </c>
      <c r="G42" s="358"/>
      <c r="H42" s="511"/>
      <c r="I42" s="512" t="s">
        <v>5</v>
      </c>
      <c r="J42" s="442">
        <v>0</v>
      </c>
      <c r="K42" s="358"/>
      <c r="L42" s="511"/>
      <c r="M42" s="512" t="s">
        <v>5</v>
      </c>
      <c r="N42" s="442">
        <v>0</v>
      </c>
      <c r="O42" s="358"/>
      <c r="P42" s="511"/>
      <c r="Q42" s="512" t="s">
        <v>5</v>
      </c>
      <c r="R42" s="442">
        <v>0</v>
      </c>
      <c r="S42" s="358"/>
      <c r="T42" s="459"/>
      <c r="U42" s="512" t="s">
        <v>5</v>
      </c>
      <c r="V42" s="442">
        <v>0</v>
      </c>
      <c r="W42" s="358"/>
      <c r="X42" s="459"/>
      <c r="Y42" s="358"/>
      <c r="Z42" s="588">
        <f t="shared" si="0"/>
        <v>4</v>
      </c>
      <c r="AA42" s="149"/>
      <c r="AB42" s="54"/>
    </row>
    <row r="43" spans="2:28" hidden="1" x14ac:dyDescent="0.3">
      <c r="B43" s="360"/>
      <c r="C43" s="441"/>
      <c r="D43" s="45"/>
      <c r="E43" s="441" t="s">
        <v>34</v>
      </c>
      <c r="F43" s="442">
        <v>0</v>
      </c>
      <c r="G43" s="358"/>
      <c r="H43" s="511"/>
      <c r="I43" s="512" t="s">
        <v>34</v>
      </c>
      <c r="J43" s="442">
        <v>0</v>
      </c>
      <c r="K43" s="358"/>
      <c r="L43" s="511"/>
      <c r="M43" s="512" t="s">
        <v>34</v>
      </c>
      <c r="N43" s="442">
        <v>0</v>
      </c>
      <c r="O43" s="358"/>
      <c r="P43" s="511"/>
      <c r="Q43" s="512" t="s">
        <v>34</v>
      </c>
      <c r="R43" s="442">
        <v>0</v>
      </c>
      <c r="S43" s="358"/>
      <c r="T43" s="459"/>
      <c r="U43" s="512" t="s">
        <v>34</v>
      </c>
      <c r="V43" s="442">
        <v>0</v>
      </c>
      <c r="W43" s="358"/>
      <c r="X43" s="459"/>
      <c r="Y43" s="358"/>
      <c r="Z43" s="588">
        <f t="shared" si="0"/>
        <v>4</v>
      </c>
      <c r="AA43" s="149"/>
      <c r="AB43" s="54"/>
    </row>
    <row r="44" spans="2:28" hidden="1" x14ac:dyDescent="0.3">
      <c r="B44" s="360"/>
      <c r="C44" s="441"/>
      <c r="D44" s="45"/>
      <c r="E44" s="45"/>
      <c r="F44" s="442"/>
      <c r="G44" s="358"/>
      <c r="H44" s="511"/>
      <c r="I44" s="517"/>
      <c r="J44" s="442"/>
      <c r="K44" s="358"/>
      <c r="L44" s="511"/>
      <c r="M44" s="517"/>
      <c r="N44" s="442"/>
      <c r="O44" s="358"/>
      <c r="P44" s="511"/>
      <c r="Q44" s="517"/>
      <c r="R44" s="442"/>
      <c r="S44" s="358"/>
      <c r="T44" s="459"/>
      <c r="U44" s="517"/>
      <c r="V44" s="442"/>
      <c r="W44" s="358"/>
      <c r="X44" s="459"/>
      <c r="Y44" s="358"/>
      <c r="Z44" s="588">
        <f t="shared" si="0"/>
        <v>4</v>
      </c>
      <c r="AA44" s="149"/>
      <c r="AB44" s="54"/>
    </row>
    <row r="45" spans="2:28" hidden="1" x14ac:dyDescent="0.3">
      <c r="B45" s="360"/>
      <c r="C45" s="441"/>
      <c r="D45" s="45"/>
      <c r="E45" s="441" t="s">
        <v>4</v>
      </c>
      <c r="F45" s="442">
        <v>0</v>
      </c>
      <c r="G45" s="358">
        <f t="shared" ref="G45" si="14">LARGE(F45:F46,1)+F47</f>
        <v>0</v>
      </c>
      <c r="H45" s="511"/>
      <c r="I45" s="512" t="s">
        <v>4</v>
      </c>
      <c r="J45" s="442">
        <v>0</v>
      </c>
      <c r="K45" s="358">
        <f t="shared" ref="K45" si="15">LARGE(J45:J46,1)+J47</f>
        <v>0</v>
      </c>
      <c r="L45" s="511"/>
      <c r="M45" s="512" t="s">
        <v>4</v>
      </c>
      <c r="N45" s="442">
        <v>0</v>
      </c>
      <c r="O45" s="358">
        <f t="shared" ref="O45" si="16">LARGE(N45:N46,1)+N47</f>
        <v>0</v>
      </c>
      <c r="P45" s="511"/>
      <c r="Q45" s="512" t="s">
        <v>4</v>
      </c>
      <c r="R45" s="442">
        <v>0</v>
      </c>
      <c r="S45" s="358">
        <f t="shared" ref="S45" si="17">LARGE(R45:R46,1)+R47</f>
        <v>0</v>
      </c>
      <c r="T45" s="459"/>
      <c r="U45" s="512" t="s">
        <v>4</v>
      </c>
      <c r="V45" s="442">
        <v>0</v>
      </c>
      <c r="W45" s="358">
        <f t="shared" ref="W45" si="18">LARGE(V45:V46,1)+V47</f>
        <v>0</v>
      </c>
      <c r="X45" s="459"/>
      <c r="Y45" s="358">
        <f>SUM(LARGE(G45:W45,{1,2,3,4}))</f>
        <v>0</v>
      </c>
      <c r="Z45" s="588">
        <f t="shared" si="0"/>
        <v>4</v>
      </c>
      <c r="AA45" s="149"/>
      <c r="AB45" s="54"/>
    </row>
    <row r="46" spans="2:28" hidden="1" x14ac:dyDescent="0.3">
      <c r="B46" s="360"/>
      <c r="C46" s="441"/>
      <c r="D46" s="45"/>
      <c r="E46" s="441" t="s">
        <v>5</v>
      </c>
      <c r="F46" s="442">
        <v>0</v>
      </c>
      <c r="G46" s="358"/>
      <c r="H46" s="511"/>
      <c r="I46" s="512" t="s">
        <v>5</v>
      </c>
      <c r="J46" s="442">
        <v>0</v>
      </c>
      <c r="K46" s="358"/>
      <c r="L46" s="511"/>
      <c r="M46" s="512" t="s">
        <v>5</v>
      </c>
      <c r="N46" s="442">
        <v>0</v>
      </c>
      <c r="O46" s="358"/>
      <c r="P46" s="511"/>
      <c r="Q46" s="512" t="s">
        <v>5</v>
      </c>
      <c r="R46" s="442">
        <v>0</v>
      </c>
      <c r="S46" s="358"/>
      <c r="T46" s="459"/>
      <c r="U46" s="512" t="s">
        <v>5</v>
      </c>
      <c r="V46" s="442">
        <v>0</v>
      </c>
      <c r="W46" s="358"/>
      <c r="X46" s="459"/>
      <c r="Y46" s="358"/>
      <c r="Z46" s="588">
        <f t="shared" si="0"/>
        <v>4</v>
      </c>
      <c r="AA46" s="149"/>
      <c r="AB46" s="54"/>
    </row>
    <row r="47" spans="2:28" hidden="1" x14ac:dyDescent="0.3">
      <c r="B47" s="360"/>
      <c r="C47" s="441"/>
      <c r="D47" s="45"/>
      <c r="E47" s="441" t="s">
        <v>34</v>
      </c>
      <c r="F47" s="442">
        <v>0</v>
      </c>
      <c r="G47" s="358"/>
      <c r="H47" s="511"/>
      <c r="I47" s="512" t="s">
        <v>34</v>
      </c>
      <c r="J47" s="442">
        <v>0</v>
      </c>
      <c r="K47" s="358"/>
      <c r="L47" s="511"/>
      <c r="M47" s="512" t="s">
        <v>34</v>
      </c>
      <c r="N47" s="442">
        <v>0</v>
      </c>
      <c r="O47" s="358"/>
      <c r="P47" s="511"/>
      <c r="Q47" s="512" t="s">
        <v>34</v>
      </c>
      <c r="R47" s="442">
        <v>0</v>
      </c>
      <c r="S47" s="358"/>
      <c r="T47" s="459"/>
      <c r="U47" s="512" t="s">
        <v>34</v>
      </c>
      <c r="V47" s="442">
        <v>0</v>
      </c>
      <c r="W47" s="358"/>
      <c r="X47" s="459"/>
      <c r="Y47" s="358"/>
      <c r="Z47" s="588">
        <f t="shared" si="0"/>
        <v>4</v>
      </c>
      <c r="AA47" s="149"/>
      <c r="AB47" s="54"/>
    </row>
    <row r="48" spans="2:28" hidden="1" x14ac:dyDescent="0.3">
      <c r="B48" s="360"/>
      <c r="C48" s="441"/>
      <c r="D48" s="45"/>
      <c r="E48" s="45"/>
      <c r="F48" s="442"/>
      <c r="G48" s="358"/>
      <c r="H48" s="511"/>
      <c r="I48" s="517"/>
      <c r="J48" s="442"/>
      <c r="K48" s="358"/>
      <c r="L48" s="511"/>
      <c r="M48" s="517"/>
      <c r="N48" s="442"/>
      <c r="O48" s="358"/>
      <c r="P48" s="511"/>
      <c r="Q48" s="517"/>
      <c r="R48" s="442"/>
      <c r="S48" s="358"/>
      <c r="T48" s="459"/>
      <c r="U48" s="517"/>
      <c r="V48" s="442"/>
      <c r="W48" s="358"/>
      <c r="X48" s="459"/>
      <c r="Y48" s="358"/>
      <c r="Z48" s="588">
        <f t="shared" si="0"/>
        <v>4</v>
      </c>
      <c r="AA48" s="149"/>
      <c r="AB48" s="54"/>
    </row>
    <row r="49" spans="2:28" x14ac:dyDescent="0.3">
      <c r="B49" s="360" t="s">
        <v>83</v>
      </c>
      <c r="C49" s="441" t="s">
        <v>18</v>
      </c>
      <c r="D49" s="45"/>
      <c r="E49" s="441" t="s">
        <v>4</v>
      </c>
      <c r="F49" s="442">
        <v>36.39</v>
      </c>
      <c r="G49" s="358">
        <f>LARGE(F50:F51,1)+F49</f>
        <v>82.89</v>
      </c>
      <c r="H49" s="511"/>
      <c r="I49" s="512" t="s">
        <v>4</v>
      </c>
      <c r="J49" s="442">
        <v>40.25</v>
      </c>
      <c r="K49" s="358">
        <f>LARGE(J50:J51,1)+J49</f>
        <v>87.72</v>
      </c>
      <c r="L49" s="511"/>
      <c r="M49" s="512" t="s">
        <v>4</v>
      </c>
      <c r="N49" s="442">
        <v>40.04</v>
      </c>
      <c r="O49" s="358">
        <f>LARGE(N50:N51,1)+N49</f>
        <v>64.180000000000007</v>
      </c>
      <c r="P49" s="511"/>
      <c r="Q49" s="512" t="s">
        <v>4</v>
      </c>
      <c r="R49" s="442">
        <v>40.450000000000003</v>
      </c>
      <c r="S49" s="358">
        <f>LARGE(R50:R51,1)+R49</f>
        <v>84.43</v>
      </c>
      <c r="T49" s="459"/>
      <c r="U49" s="512" t="s">
        <v>4</v>
      </c>
      <c r="V49" s="442">
        <v>0</v>
      </c>
      <c r="W49" s="358">
        <f t="shared" ref="W49" si="19">LARGE(V49:V50,1)+V51</f>
        <v>0</v>
      </c>
      <c r="X49" s="459"/>
      <c r="Y49" s="358">
        <f>87.72+84.43</f>
        <v>172.15</v>
      </c>
      <c r="Z49" s="588">
        <f t="shared" si="0"/>
        <v>3</v>
      </c>
      <c r="AA49" s="149" t="s">
        <v>290</v>
      </c>
      <c r="AB49" s="54"/>
    </row>
    <row r="50" spans="2:28" x14ac:dyDescent="0.3">
      <c r="B50" s="360" t="s">
        <v>270</v>
      </c>
      <c r="C50" s="441"/>
      <c r="D50" s="45"/>
      <c r="E50" s="441" t="s">
        <v>5</v>
      </c>
      <c r="F50" s="442">
        <v>46.5</v>
      </c>
      <c r="G50" s="358"/>
      <c r="H50" s="511"/>
      <c r="I50" s="512" t="s">
        <v>5</v>
      </c>
      <c r="J50" s="442">
        <v>46.99</v>
      </c>
      <c r="K50" s="358"/>
      <c r="L50" s="511"/>
      <c r="M50" s="512" t="s">
        <v>5</v>
      </c>
      <c r="N50" s="442">
        <v>24.14</v>
      </c>
      <c r="O50" s="358"/>
      <c r="P50" s="511"/>
      <c r="Q50" s="512" t="s">
        <v>5</v>
      </c>
      <c r="R50" s="442">
        <v>43.98</v>
      </c>
      <c r="S50" s="358"/>
      <c r="T50" s="459"/>
      <c r="U50" s="512" t="s">
        <v>5</v>
      </c>
      <c r="V50" s="442">
        <v>0</v>
      </c>
      <c r="W50" s="358"/>
      <c r="X50" s="459"/>
      <c r="Y50" s="358"/>
      <c r="Z50" s="588"/>
      <c r="AA50" s="149"/>
      <c r="AB50" s="54"/>
    </row>
    <row r="51" spans="2:28" x14ac:dyDescent="0.3">
      <c r="B51" s="322"/>
      <c r="C51" s="441"/>
      <c r="D51" s="45"/>
      <c r="E51" s="441" t="s">
        <v>16</v>
      </c>
      <c r="F51" s="442">
        <v>14.98</v>
      </c>
      <c r="G51" s="358"/>
      <c r="H51" s="511"/>
      <c r="I51" s="512" t="s">
        <v>16</v>
      </c>
      <c r="J51" s="442">
        <v>47.47</v>
      </c>
      <c r="K51" s="358"/>
      <c r="L51" s="511"/>
      <c r="M51" s="512" t="s">
        <v>34</v>
      </c>
      <c r="N51" s="442">
        <v>15.33</v>
      </c>
      <c r="O51" s="358"/>
      <c r="P51" s="511"/>
      <c r="Q51" s="512" t="s">
        <v>34</v>
      </c>
      <c r="R51" s="442">
        <v>0</v>
      </c>
      <c r="S51" s="358"/>
      <c r="T51" s="459"/>
      <c r="U51" s="512" t="s">
        <v>34</v>
      </c>
      <c r="V51" s="442">
        <v>0</v>
      </c>
      <c r="W51" s="358"/>
      <c r="X51" s="459"/>
      <c r="Y51" s="358"/>
      <c r="Z51" s="588"/>
      <c r="AA51" s="149"/>
      <c r="AB51" s="54"/>
    </row>
    <row r="52" spans="2:28" ht="15" thickBot="1" x14ac:dyDescent="0.35">
      <c r="B52" s="98"/>
      <c r="C52" s="133"/>
      <c r="D52" s="156"/>
      <c r="E52" s="33"/>
      <c r="F52" s="42"/>
      <c r="G52" s="591"/>
      <c r="H52" s="592"/>
      <c r="I52" s="593"/>
      <c r="J52" s="594"/>
      <c r="K52" s="591"/>
      <c r="L52" s="595"/>
      <c r="M52" s="596"/>
      <c r="N52" s="597"/>
      <c r="O52" s="42"/>
      <c r="P52" s="595"/>
      <c r="Q52" s="596"/>
      <c r="R52" s="594"/>
      <c r="S52" s="591"/>
      <c r="T52" s="42"/>
      <c r="U52" s="596"/>
      <c r="V52" s="594"/>
      <c r="W52" s="591"/>
      <c r="X52" s="42"/>
      <c r="Y52" s="598"/>
      <c r="Z52" s="222"/>
      <c r="AA52" s="176"/>
      <c r="AB52" s="56"/>
    </row>
    <row r="53" spans="2:28" x14ac:dyDescent="0.3">
      <c r="D53"/>
      <c r="U53"/>
      <c r="W53" s="2"/>
      <c r="X53" s="2"/>
      <c r="Y53" s="2"/>
      <c r="Z53" s="152"/>
      <c r="AB53" s="53"/>
    </row>
    <row r="54" spans="2:28" x14ac:dyDescent="0.3">
      <c r="D54"/>
      <c r="U54"/>
      <c r="W54" s="2"/>
      <c r="X54" s="2"/>
      <c r="Y54" s="2"/>
      <c r="Z54" s="152"/>
      <c r="AB54" s="53"/>
    </row>
    <row r="55" spans="2:28" ht="16.2" thickBot="1" x14ac:dyDescent="0.35">
      <c r="B55" s="46" t="s">
        <v>275</v>
      </c>
      <c r="C55" s="46"/>
      <c r="D55" s="46"/>
      <c r="E55" s="46"/>
      <c r="F55" s="46"/>
      <c r="G55" s="46"/>
      <c r="H55" s="47"/>
      <c r="I55" s="47"/>
      <c r="J55" s="48"/>
      <c r="K55" s="48"/>
      <c r="L55" s="47"/>
      <c r="M55" s="47"/>
      <c r="N55" s="48"/>
      <c r="U55"/>
      <c r="W55" s="2"/>
      <c r="X55" s="2"/>
      <c r="Y55" s="2"/>
      <c r="Z55" s="152"/>
      <c r="AB55" s="53"/>
    </row>
    <row r="56" spans="2:28" ht="30" customHeight="1" thickBot="1" x14ac:dyDescent="0.45">
      <c r="B56" s="73" t="s">
        <v>3</v>
      </c>
      <c r="C56" s="74"/>
      <c r="D56" s="74"/>
      <c r="E56" s="74"/>
      <c r="F56" s="75"/>
      <c r="G56" s="75"/>
      <c r="H56" s="74"/>
      <c r="I56" s="74"/>
      <c r="J56" s="75"/>
      <c r="K56" s="75"/>
      <c r="L56" s="74"/>
      <c r="M56" s="74"/>
      <c r="N56" s="75"/>
      <c r="O56" s="75"/>
      <c r="P56" s="74"/>
      <c r="Q56" s="74"/>
      <c r="R56" s="74"/>
      <c r="S56" s="75"/>
      <c r="T56" s="75"/>
      <c r="U56" s="74"/>
      <c r="V56" s="74"/>
      <c r="W56" s="75"/>
      <c r="X56" s="75"/>
      <c r="Y56" s="75"/>
      <c r="Z56" s="153"/>
      <c r="AA56" s="162"/>
      <c r="AB56" s="162"/>
    </row>
    <row r="57" spans="2:28" x14ac:dyDescent="0.3">
      <c r="B57" s="681" t="s">
        <v>28</v>
      </c>
      <c r="C57" s="682"/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3"/>
      <c r="Y57" s="15"/>
      <c r="Z57" s="15"/>
      <c r="AA57" s="150"/>
      <c r="AB57" s="15"/>
    </row>
    <row r="58" spans="2:28" ht="15" thickBot="1" x14ac:dyDescent="0.35">
      <c r="B58" s="684"/>
      <c r="C58" s="685"/>
      <c r="D58" s="685"/>
      <c r="E58" s="685"/>
      <c r="F58" s="685"/>
      <c r="G58" s="685"/>
      <c r="H58" s="685"/>
      <c r="I58" s="685"/>
      <c r="J58" s="685"/>
      <c r="K58" s="685"/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6"/>
      <c r="X58" s="17"/>
      <c r="Y58" s="17"/>
      <c r="Z58" s="17"/>
      <c r="AA58" s="521"/>
      <c r="AB58" s="17"/>
    </row>
    <row r="59" spans="2:28" ht="15" thickBot="1" x14ac:dyDescent="0.35">
      <c r="B59" s="80" t="s">
        <v>12</v>
      </c>
      <c r="C59" s="71"/>
      <c r="D59" s="71"/>
      <c r="E59" s="71"/>
      <c r="F59" s="72"/>
      <c r="G59" s="79"/>
      <c r="H59" s="81"/>
      <c r="I59" s="71" t="s">
        <v>14</v>
      </c>
      <c r="J59" s="72">
        <v>97.8</v>
      </c>
      <c r="K59" s="72"/>
      <c r="L59" s="82"/>
      <c r="M59" s="71" t="s">
        <v>13</v>
      </c>
      <c r="N59" s="72">
        <v>96.2</v>
      </c>
      <c r="O59" s="72"/>
      <c r="P59" s="83"/>
      <c r="Q59" s="71"/>
      <c r="R59" s="71"/>
      <c r="S59" s="72"/>
      <c r="T59" s="84"/>
      <c r="U59" s="64"/>
      <c r="V59" s="64"/>
      <c r="W59" s="65"/>
      <c r="X59" s="155"/>
      <c r="Y59" s="163"/>
      <c r="Z59" s="420"/>
      <c r="AA59" s="480"/>
      <c r="AB59" s="76"/>
    </row>
    <row r="60" spans="2:28" ht="30.6" thickBot="1" x14ac:dyDescent="0.45">
      <c r="B60" s="43" t="s">
        <v>23</v>
      </c>
      <c r="C60" s="86"/>
      <c r="D60" s="87"/>
      <c r="E60" s="678" t="s">
        <v>75</v>
      </c>
      <c r="F60" s="679"/>
      <c r="G60" s="680"/>
      <c r="H60" s="25"/>
      <c r="I60" s="678" t="s">
        <v>7</v>
      </c>
      <c r="J60" s="679"/>
      <c r="K60" s="680"/>
      <c r="L60" s="23"/>
      <c r="M60" s="678" t="s">
        <v>76</v>
      </c>
      <c r="N60" s="679"/>
      <c r="O60" s="680"/>
      <c r="P60" s="23"/>
      <c r="Q60" s="678" t="s">
        <v>124</v>
      </c>
      <c r="R60" s="679"/>
      <c r="S60" s="680"/>
      <c r="T60" s="21"/>
      <c r="U60" s="678"/>
      <c r="V60" s="679"/>
      <c r="W60" s="680"/>
      <c r="X60" s="55"/>
      <c r="Y60" s="356" t="s">
        <v>264</v>
      </c>
      <c r="Z60" s="418" t="s">
        <v>45</v>
      </c>
      <c r="AA60" s="587" t="s">
        <v>274</v>
      </c>
      <c r="AB60" s="136" t="s">
        <v>31</v>
      </c>
    </row>
    <row r="61" spans="2:28" ht="15" thickBot="1" x14ac:dyDescent="0.35">
      <c r="B61" s="90" t="s">
        <v>0</v>
      </c>
      <c r="C61" s="91" t="s">
        <v>1</v>
      </c>
      <c r="D61" s="24" t="s">
        <v>2</v>
      </c>
      <c r="E61" s="91"/>
      <c r="F61" s="92" t="s">
        <v>10</v>
      </c>
      <c r="G61" s="36" t="s">
        <v>8</v>
      </c>
      <c r="H61" s="23"/>
      <c r="I61" s="93"/>
      <c r="J61" s="92" t="s">
        <v>10</v>
      </c>
      <c r="K61" s="36" t="s">
        <v>8</v>
      </c>
      <c r="L61" s="23"/>
      <c r="M61" s="94"/>
      <c r="N61" s="36" t="s">
        <v>10</v>
      </c>
      <c r="O61" s="36" t="s">
        <v>8</v>
      </c>
      <c r="P61" s="23"/>
      <c r="Q61" s="93"/>
      <c r="R61" s="95" t="s">
        <v>10</v>
      </c>
      <c r="S61" s="36" t="s">
        <v>6</v>
      </c>
      <c r="T61" s="96"/>
      <c r="U61" s="93"/>
      <c r="V61" s="95" t="s">
        <v>10</v>
      </c>
      <c r="W61" s="154" t="s">
        <v>6</v>
      </c>
      <c r="X61" s="21"/>
      <c r="Y61" s="36"/>
      <c r="Z61" s="421"/>
      <c r="AA61" s="585"/>
      <c r="AB61" s="55"/>
    </row>
    <row r="62" spans="2:28" x14ac:dyDescent="0.3">
      <c r="B62" s="137"/>
      <c r="C62" s="28"/>
      <c r="D62" s="138"/>
      <c r="E62" s="28" t="s">
        <v>4</v>
      </c>
      <c r="F62" s="34">
        <v>0</v>
      </c>
      <c r="G62" s="35">
        <f>LARGE(F63:F64,1)+F62</f>
        <v>0</v>
      </c>
      <c r="H62" s="16"/>
      <c r="I62" s="28" t="s">
        <v>4</v>
      </c>
      <c r="J62" s="34">
        <v>0</v>
      </c>
      <c r="K62" s="35">
        <f>LARGE(J63:J64,1)+J62</f>
        <v>0</v>
      </c>
      <c r="L62" s="16"/>
      <c r="M62" s="28" t="s">
        <v>4</v>
      </c>
      <c r="N62" s="34">
        <v>0</v>
      </c>
      <c r="O62" s="35">
        <f>LARGE(N63:N64,1)+N62</f>
        <v>0</v>
      </c>
      <c r="P62" s="159" t="e">
        <f>LARGE(O63:O64,1)+O62</f>
        <v>#NUM!</v>
      </c>
      <c r="Q62" s="28" t="s">
        <v>4</v>
      </c>
      <c r="R62" s="34">
        <v>0</v>
      </c>
      <c r="S62" s="35">
        <f>LARGE(R63:R64,1)+R62</f>
        <v>0</v>
      </c>
      <c r="T62" s="159" t="e">
        <f>LARGE(S63:S64,1)+S62</f>
        <v>#NUM!</v>
      </c>
      <c r="U62" s="28" t="s">
        <v>4</v>
      </c>
      <c r="V62" s="34">
        <v>0</v>
      </c>
      <c r="W62" s="35">
        <f>LARGE(V63:V64,1)+V62</f>
        <v>0</v>
      </c>
      <c r="X62" s="19"/>
      <c r="Y62" s="9">
        <v>0</v>
      </c>
      <c r="Z62" s="422"/>
      <c r="AA62" s="149"/>
      <c r="AB62" s="54"/>
    </row>
    <row r="63" spans="2:28" x14ac:dyDescent="0.3">
      <c r="B63" s="137"/>
      <c r="C63" s="28"/>
      <c r="D63" s="138"/>
      <c r="E63" s="28" t="s">
        <v>5</v>
      </c>
      <c r="F63" s="34">
        <v>0</v>
      </c>
      <c r="G63" s="35"/>
      <c r="H63" s="16"/>
      <c r="I63" s="28" t="s">
        <v>5</v>
      </c>
      <c r="J63" s="34">
        <v>0</v>
      </c>
      <c r="K63" s="35"/>
      <c r="L63" s="16"/>
      <c r="M63" s="28" t="s">
        <v>5</v>
      </c>
      <c r="N63" s="34">
        <v>0</v>
      </c>
      <c r="O63" s="35"/>
      <c r="P63" s="160"/>
      <c r="Q63" s="28" t="s">
        <v>5</v>
      </c>
      <c r="R63" s="34">
        <v>0</v>
      </c>
      <c r="S63" s="35"/>
      <c r="T63" s="160"/>
      <c r="U63" s="28" t="s">
        <v>5</v>
      </c>
      <c r="V63" s="34">
        <v>0</v>
      </c>
      <c r="W63" s="35"/>
      <c r="X63" s="19"/>
      <c r="Y63" s="9"/>
      <c r="Z63" s="422"/>
      <c r="AA63" s="149"/>
      <c r="AB63" s="54"/>
    </row>
    <row r="64" spans="2:28" x14ac:dyDescent="0.3">
      <c r="B64" s="137"/>
      <c r="C64" s="28"/>
      <c r="D64" s="138"/>
      <c r="E64" s="28" t="s">
        <v>16</v>
      </c>
      <c r="F64" s="34">
        <v>0</v>
      </c>
      <c r="G64" s="35"/>
      <c r="H64" s="16"/>
      <c r="I64" s="28" t="s">
        <v>16</v>
      </c>
      <c r="J64" s="34">
        <v>0</v>
      </c>
      <c r="K64" s="35"/>
      <c r="L64" s="16"/>
      <c r="M64" s="28" t="s">
        <v>16</v>
      </c>
      <c r="N64" s="34">
        <v>0</v>
      </c>
      <c r="O64" s="35"/>
      <c r="P64" s="160"/>
      <c r="Q64" s="28" t="s">
        <v>16</v>
      </c>
      <c r="R64" s="34">
        <v>0</v>
      </c>
      <c r="S64" s="35"/>
      <c r="T64" s="160"/>
      <c r="U64" s="28" t="s">
        <v>16</v>
      </c>
      <c r="V64" s="34">
        <v>0</v>
      </c>
      <c r="W64" s="35"/>
      <c r="X64" s="19"/>
      <c r="Y64" s="9"/>
      <c r="Z64" s="422"/>
      <c r="AA64" s="149"/>
      <c r="AB64" s="54"/>
    </row>
    <row r="65" spans="2:28" x14ac:dyDescent="0.3">
      <c r="B65" s="137"/>
      <c r="C65" s="28"/>
      <c r="D65" s="138"/>
      <c r="E65" s="28"/>
      <c r="F65" s="34"/>
      <c r="G65" s="35"/>
      <c r="H65" s="16"/>
      <c r="I65" s="28"/>
      <c r="J65" s="34"/>
      <c r="K65" s="35"/>
      <c r="L65" s="16"/>
      <c r="M65" s="28"/>
      <c r="N65" s="34"/>
      <c r="O65" s="35"/>
      <c r="P65" s="160"/>
      <c r="Q65" s="28"/>
      <c r="R65" s="34"/>
      <c r="S65" s="35"/>
      <c r="T65" s="160"/>
      <c r="U65" s="28"/>
      <c r="V65" s="34"/>
      <c r="W65" s="35"/>
      <c r="X65" s="19"/>
      <c r="Y65" s="9"/>
      <c r="Z65" s="422"/>
      <c r="AA65" s="149"/>
      <c r="AB65" s="54"/>
    </row>
    <row r="66" spans="2:28" hidden="1" x14ac:dyDescent="0.3">
      <c r="B66" s="137"/>
      <c r="C66" s="28"/>
      <c r="D66" s="138"/>
      <c r="E66" s="28" t="s">
        <v>4</v>
      </c>
      <c r="F66" s="34">
        <v>0</v>
      </c>
      <c r="G66" s="35">
        <f>LARGE(F67:F68,1)+F66</f>
        <v>0</v>
      </c>
      <c r="H66" s="16"/>
      <c r="I66" s="28" t="s">
        <v>4</v>
      </c>
      <c r="J66" s="34">
        <v>0</v>
      </c>
      <c r="K66" s="35">
        <f>LARGE(J67:J68,1)+J66</f>
        <v>0</v>
      </c>
      <c r="L66" s="16"/>
      <c r="M66" s="28" t="s">
        <v>4</v>
      </c>
      <c r="N66" s="34">
        <v>0</v>
      </c>
      <c r="O66" s="35">
        <f>LARGE(N67:N68,1)+N66</f>
        <v>0</v>
      </c>
      <c r="P66" s="160" t="e">
        <f>LARGE(O67:O68,1)+O66</f>
        <v>#NUM!</v>
      </c>
      <c r="Q66" s="28" t="s">
        <v>4</v>
      </c>
      <c r="R66" s="34">
        <v>0</v>
      </c>
      <c r="S66" s="35">
        <f>LARGE(R67:R68,1)+R66</f>
        <v>0</v>
      </c>
      <c r="T66" s="160" t="e">
        <f>LARGE(S67:S68,1)+S66</f>
        <v>#NUM!</v>
      </c>
      <c r="U66" s="28" t="s">
        <v>4</v>
      </c>
      <c r="V66" s="34">
        <v>0</v>
      </c>
      <c r="W66" s="35">
        <f>LARGE(V67:V68,1)+V66</f>
        <v>0</v>
      </c>
      <c r="X66" s="19"/>
      <c r="Y66" s="9">
        <v>0</v>
      </c>
      <c r="Z66" s="422"/>
      <c r="AA66" s="149"/>
      <c r="AB66" s="54"/>
    </row>
    <row r="67" spans="2:28" hidden="1" x14ac:dyDescent="0.3">
      <c r="B67" s="137"/>
      <c r="C67" s="28"/>
      <c r="D67" s="138"/>
      <c r="E67" s="28" t="s">
        <v>5</v>
      </c>
      <c r="F67" s="34">
        <v>0</v>
      </c>
      <c r="G67" s="35"/>
      <c r="H67" s="16"/>
      <c r="I67" s="28" t="s">
        <v>5</v>
      </c>
      <c r="J67" s="34">
        <v>0</v>
      </c>
      <c r="K67" s="35"/>
      <c r="L67" s="16"/>
      <c r="M67" s="28" t="s">
        <v>5</v>
      </c>
      <c r="N67" s="34">
        <v>0</v>
      </c>
      <c r="O67" s="35"/>
      <c r="P67" s="160"/>
      <c r="Q67" s="28" t="s">
        <v>5</v>
      </c>
      <c r="R67" s="34">
        <v>0</v>
      </c>
      <c r="S67" s="35"/>
      <c r="T67" s="160"/>
      <c r="U67" s="28" t="s">
        <v>5</v>
      </c>
      <c r="V67" s="34">
        <v>0</v>
      </c>
      <c r="W67" s="35"/>
      <c r="X67" s="19"/>
      <c r="Y67" s="9"/>
      <c r="Z67" s="422"/>
      <c r="AA67" s="149"/>
      <c r="AB67" s="54"/>
    </row>
    <row r="68" spans="2:28" hidden="1" x14ac:dyDescent="0.3">
      <c r="B68" s="137"/>
      <c r="C68" s="28"/>
      <c r="D68" s="138"/>
      <c r="E68" s="28" t="s">
        <v>16</v>
      </c>
      <c r="F68" s="34">
        <v>0</v>
      </c>
      <c r="G68" s="35"/>
      <c r="H68" s="16"/>
      <c r="I68" s="28" t="s">
        <v>16</v>
      </c>
      <c r="J68" s="34">
        <v>0</v>
      </c>
      <c r="K68" s="35"/>
      <c r="L68" s="16"/>
      <c r="M68" s="28" t="s">
        <v>16</v>
      </c>
      <c r="N68" s="34">
        <v>0</v>
      </c>
      <c r="O68" s="35"/>
      <c r="P68" s="160"/>
      <c r="Q68" s="28" t="s">
        <v>16</v>
      </c>
      <c r="R68" s="34">
        <v>0</v>
      </c>
      <c r="S68" s="35"/>
      <c r="T68" s="160"/>
      <c r="U68" s="28" t="s">
        <v>16</v>
      </c>
      <c r="V68" s="34">
        <v>0</v>
      </c>
      <c r="W68" s="35"/>
      <c r="X68" s="19"/>
      <c r="Y68" s="9"/>
      <c r="Z68" s="422"/>
      <c r="AA68" s="149"/>
      <c r="AB68" s="54"/>
    </row>
    <row r="69" spans="2:28" hidden="1" x14ac:dyDescent="0.3">
      <c r="B69" s="137"/>
      <c r="C69" s="28"/>
      <c r="D69" s="138"/>
      <c r="E69" s="28"/>
      <c r="F69" s="34"/>
      <c r="G69" s="35"/>
      <c r="H69" s="16"/>
      <c r="I69" s="138"/>
      <c r="J69" s="29"/>
      <c r="K69" s="9"/>
      <c r="L69" s="16"/>
      <c r="M69" s="28"/>
      <c r="N69" s="34"/>
      <c r="O69" s="35"/>
      <c r="P69" s="16"/>
      <c r="Q69" s="138"/>
      <c r="R69" s="28"/>
      <c r="S69" s="39"/>
      <c r="T69" s="19"/>
      <c r="U69" s="138"/>
      <c r="V69" s="28"/>
      <c r="W69" s="39"/>
      <c r="X69" s="19"/>
      <c r="Y69" s="9"/>
      <c r="Z69" s="422"/>
      <c r="AA69" s="149"/>
      <c r="AB69" s="54"/>
    </row>
    <row r="70" spans="2:28" hidden="1" x14ac:dyDescent="0.3">
      <c r="B70" s="137"/>
      <c r="C70" s="28"/>
      <c r="D70" s="138"/>
      <c r="E70" s="28" t="s">
        <v>4</v>
      </c>
      <c r="F70" s="34">
        <v>0</v>
      </c>
      <c r="G70" s="35">
        <f>LARGE(F71:F72,1)+F70</f>
        <v>0</v>
      </c>
      <c r="H70" s="16"/>
      <c r="I70" s="138" t="s">
        <v>4</v>
      </c>
      <c r="J70" s="29">
        <v>0</v>
      </c>
      <c r="K70" s="35">
        <f>LARGE(J71:J72,1)+J70</f>
        <v>0</v>
      </c>
      <c r="L70" s="16"/>
      <c r="M70" s="138" t="s">
        <v>4</v>
      </c>
      <c r="N70" s="29">
        <v>0</v>
      </c>
      <c r="O70" s="35">
        <f>LARGE(N71:N72,1)+N70</f>
        <v>0</v>
      </c>
      <c r="P70" s="16"/>
      <c r="Q70" s="28" t="s">
        <v>4</v>
      </c>
      <c r="R70" s="34">
        <v>0</v>
      </c>
      <c r="S70" s="35">
        <f>LARGE(R71:R72,1)+R70</f>
        <v>0</v>
      </c>
      <c r="T70" s="19"/>
      <c r="U70" s="28" t="s">
        <v>4</v>
      </c>
      <c r="V70" s="34">
        <v>0</v>
      </c>
      <c r="W70" s="35">
        <f>LARGE(V71:V72,1)+V70</f>
        <v>0</v>
      </c>
      <c r="X70" s="19"/>
      <c r="Y70" s="9">
        <f>SUM(LARGE(G70:W70,{1,2,3,4}))</f>
        <v>0</v>
      </c>
      <c r="Z70" s="422"/>
      <c r="AA70" s="149"/>
      <c r="AB70" s="54"/>
    </row>
    <row r="71" spans="2:28" hidden="1" x14ac:dyDescent="0.3">
      <c r="B71" s="137"/>
      <c r="C71" s="28"/>
      <c r="D71" s="138"/>
      <c r="E71" s="28" t="s">
        <v>5</v>
      </c>
      <c r="F71" s="34">
        <v>0</v>
      </c>
      <c r="G71" s="35"/>
      <c r="H71" s="16"/>
      <c r="I71" s="138" t="s">
        <v>5</v>
      </c>
      <c r="J71" s="29">
        <v>0</v>
      </c>
      <c r="K71" s="9"/>
      <c r="L71" s="16"/>
      <c r="M71" s="138" t="s">
        <v>5</v>
      </c>
      <c r="N71" s="29">
        <v>0</v>
      </c>
      <c r="O71" s="9"/>
      <c r="P71" s="16"/>
      <c r="Q71" s="28" t="s">
        <v>5</v>
      </c>
      <c r="R71" s="34">
        <v>0</v>
      </c>
      <c r="S71" s="35"/>
      <c r="T71" s="19"/>
      <c r="U71" s="28" t="s">
        <v>5</v>
      </c>
      <c r="V71" s="34">
        <v>0</v>
      </c>
      <c r="W71" s="35"/>
      <c r="X71" s="19"/>
      <c r="Y71" s="9"/>
      <c r="Z71" s="422"/>
      <c r="AA71" s="149"/>
      <c r="AB71" s="54"/>
    </row>
    <row r="72" spans="2:28" hidden="1" x14ac:dyDescent="0.3">
      <c r="B72" s="137"/>
      <c r="C72" s="28"/>
      <c r="D72" s="138"/>
      <c r="E72" s="28" t="s">
        <v>16</v>
      </c>
      <c r="F72" s="34">
        <v>0</v>
      </c>
      <c r="G72" s="35"/>
      <c r="H72" s="16"/>
      <c r="I72" s="138" t="s">
        <v>16</v>
      </c>
      <c r="J72" s="29">
        <v>0</v>
      </c>
      <c r="K72" s="9"/>
      <c r="L72" s="16"/>
      <c r="M72" s="138" t="s">
        <v>16</v>
      </c>
      <c r="N72" s="29">
        <v>0</v>
      </c>
      <c r="O72" s="9"/>
      <c r="P72" s="16"/>
      <c r="Q72" s="28" t="s">
        <v>16</v>
      </c>
      <c r="R72" s="34">
        <v>0</v>
      </c>
      <c r="S72" s="35"/>
      <c r="T72" s="19"/>
      <c r="U72" s="28" t="s">
        <v>16</v>
      </c>
      <c r="V72" s="34">
        <v>0</v>
      </c>
      <c r="W72" s="35"/>
      <c r="X72" s="19"/>
      <c r="Y72" s="9"/>
      <c r="Z72" s="422"/>
      <c r="AA72" s="149"/>
      <c r="AB72" s="54"/>
    </row>
    <row r="73" spans="2:28" hidden="1" x14ac:dyDescent="0.3">
      <c r="B73" s="137"/>
      <c r="C73" s="28"/>
      <c r="D73" s="138"/>
      <c r="E73" s="28"/>
      <c r="F73" s="34"/>
      <c r="G73" s="35"/>
      <c r="H73" s="16"/>
      <c r="I73" s="138"/>
      <c r="J73" s="29"/>
      <c r="K73" s="9"/>
      <c r="L73" s="16"/>
      <c r="M73" s="138"/>
      <c r="N73" s="29"/>
      <c r="O73" s="9"/>
      <c r="P73" s="16"/>
      <c r="Q73" s="138"/>
      <c r="R73" s="28"/>
      <c r="S73" s="9"/>
      <c r="T73" s="19"/>
      <c r="U73" s="138"/>
      <c r="V73" s="28"/>
      <c r="W73" s="9"/>
      <c r="X73" s="19"/>
      <c r="Y73" s="9"/>
      <c r="Z73" s="422"/>
      <c r="AA73" s="149"/>
      <c r="AB73" s="54"/>
    </row>
    <row r="74" spans="2:28" hidden="1" x14ac:dyDescent="0.3">
      <c r="B74" s="137"/>
      <c r="C74" s="28"/>
      <c r="D74" s="138"/>
      <c r="E74" s="28" t="s">
        <v>4</v>
      </c>
      <c r="F74" s="34">
        <v>0</v>
      </c>
      <c r="G74" s="35">
        <f>LARGE(F75:F76,1)+F74</f>
        <v>0</v>
      </c>
      <c r="H74" s="16"/>
      <c r="I74" s="138" t="s">
        <v>4</v>
      </c>
      <c r="J74" s="29">
        <v>0</v>
      </c>
      <c r="K74" s="35">
        <f>LARGE(J75:J76,1)+J74</f>
        <v>0</v>
      </c>
      <c r="L74" s="16"/>
      <c r="M74" s="138" t="s">
        <v>4</v>
      </c>
      <c r="N74" s="29">
        <v>0</v>
      </c>
      <c r="O74" s="35">
        <f>LARGE(N75:N76,1)+N74</f>
        <v>0</v>
      </c>
      <c r="P74" s="16"/>
      <c r="Q74" s="138" t="s">
        <v>4</v>
      </c>
      <c r="R74" s="29">
        <v>0</v>
      </c>
      <c r="S74" s="35">
        <f>LARGE(R75:R76,1)+R74</f>
        <v>0</v>
      </c>
      <c r="T74" s="19"/>
      <c r="U74" s="138" t="s">
        <v>4</v>
      </c>
      <c r="V74" s="29">
        <v>0</v>
      </c>
      <c r="W74" s="35">
        <f>LARGE(V75:V76,1)+V74</f>
        <v>0</v>
      </c>
      <c r="X74" s="19"/>
      <c r="Y74" s="9">
        <f>SUM(LARGE(G74:W74,{1,2,3,4}))</f>
        <v>0</v>
      </c>
      <c r="Z74" s="422"/>
      <c r="AA74" s="149"/>
      <c r="AB74" s="54"/>
    </row>
    <row r="75" spans="2:28" hidden="1" x14ac:dyDescent="0.3">
      <c r="B75" s="137"/>
      <c r="C75" s="28"/>
      <c r="D75" s="138"/>
      <c r="E75" s="28" t="s">
        <v>5</v>
      </c>
      <c r="F75" s="34">
        <v>0</v>
      </c>
      <c r="G75" s="35"/>
      <c r="H75" s="16"/>
      <c r="I75" s="138" t="s">
        <v>5</v>
      </c>
      <c r="J75" s="29">
        <v>0</v>
      </c>
      <c r="K75" s="9"/>
      <c r="L75" s="16"/>
      <c r="M75" s="138" t="s">
        <v>5</v>
      </c>
      <c r="N75" s="29">
        <v>0</v>
      </c>
      <c r="O75" s="9"/>
      <c r="P75" s="16"/>
      <c r="Q75" s="138" t="s">
        <v>5</v>
      </c>
      <c r="R75" s="29">
        <v>0</v>
      </c>
      <c r="S75" s="9"/>
      <c r="T75" s="19"/>
      <c r="U75" s="138" t="s">
        <v>5</v>
      </c>
      <c r="V75" s="29">
        <v>0</v>
      </c>
      <c r="W75" s="9"/>
      <c r="X75" s="19"/>
      <c r="Y75" s="9"/>
      <c r="Z75" s="422"/>
      <c r="AA75" s="149"/>
      <c r="AB75" s="54"/>
    </row>
    <row r="76" spans="2:28" hidden="1" x14ac:dyDescent="0.3">
      <c r="B76" s="137"/>
      <c r="C76" s="28"/>
      <c r="D76" s="138"/>
      <c r="E76" s="28" t="s">
        <v>16</v>
      </c>
      <c r="F76" s="34">
        <v>0</v>
      </c>
      <c r="G76" s="35"/>
      <c r="H76" s="16"/>
      <c r="I76" s="138" t="s">
        <v>16</v>
      </c>
      <c r="J76" s="29">
        <v>0</v>
      </c>
      <c r="K76" s="9"/>
      <c r="L76" s="16"/>
      <c r="M76" s="138" t="s">
        <v>16</v>
      </c>
      <c r="N76" s="29">
        <v>0</v>
      </c>
      <c r="O76" s="9"/>
      <c r="P76" s="16"/>
      <c r="Q76" s="138" t="s">
        <v>16</v>
      </c>
      <c r="R76" s="29">
        <v>0</v>
      </c>
      <c r="S76" s="9"/>
      <c r="T76" s="19"/>
      <c r="U76" s="138" t="s">
        <v>16</v>
      </c>
      <c r="V76" s="29">
        <v>0</v>
      </c>
      <c r="W76" s="9"/>
      <c r="X76" s="19"/>
      <c r="Y76" s="9"/>
      <c r="Z76" s="422"/>
      <c r="AA76" s="149"/>
      <c r="AB76" s="54"/>
    </row>
    <row r="77" spans="2:28" hidden="1" x14ac:dyDescent="0.3">
      <c r="B77" s="137"/>
      <c r="C77" s="28"/>
      <c r="D77" s="138"/>
      <c r="E77" s="28"/>
      <c r="F77" s="34"/>
      <c r="G77" s="35"/>
      <c r="H77" s="16"/>
      <c r="I77" s="138"/>
      <c r="J77" s="29"/>
      <c r="K77" s="9"/>
      <c r="L77" s="16"/>
      <c r="M77" s="138"/>
      <c r="N77" s="29"/>
      <c r="O77" s="9"/>
      <c r="P77" s="16"/>
      <c r="Q77" s="138"/>
      <c r="R77" s="28"/>
      <c r="S77" s="9"/>
      <c r="T77" s="19"/>
      <c r="U77" s="138"/>
      <c r="V77" s="28"/>
      <c r="W77" s="9"/>
      <c r="X77" s="19"/>
      <c r="Y77" s="9"/>
      <c r="Z77" s="422"/>
      <c r="AA77" s="149"/>
      <c r="AB77" s="54"/>
    </row>
    <row r="78" spans="2:28" hidden="1" x14ac:dyDescent="0.3">
      <c r="B78" s="137"/>
      <c r="C78" s="28"/>
      <c r="D78" s="138"/>
      <c r="E78" s="28" t="s">
        <v>4</v>
      </c>
      <c r="F78" s="34">
        <v>0</v>
      </c>
      <c r="G78" s="35">
        <f t="shared" ref="G78" si="20">LARGE(F78:F79,1)+F80</f>
        <v>0</v>
      </c>
      <c r="H78" s="16"/>
      <c r="I78" s="138" t="s">
        <v>4</v>
      </c>
      <c r="J78" s="29">
        <v>0</v>
      </c>
      <c r="K78" s="9"/>
      <c r="L78" s="16"/>
      <c r="M78" s="138" t="s">
        <v>4</v>
      </c>
      <c r="N78" s="29">
        <v>0</v>
      </c>
      <c r="O78" s="35">
        <f>LARGE(N78:N79,1)+N80</f>
        <v>0</v>
      </c>
      <c r="P78" s="16"/>
      <c r="Q78" s="138" t="s">
        <v>4</v>
      </c>
      <c r="R78" s="29">
        <v>0</v>
      </c>
      <c r="S78" s="35">
        <f>LARGE(R78:R79,1)+R80</f>
        <v>0</v>
      </c>
      <c r="T78" s="19"/>
      <c r="U78" s="138" t="s">
        <v>4</v>
      </c>
      <c r="V78" s="29">
        <v>0</v>
      </c>
      <c r="W78" s="35">
        <f>LARGE(V78:V79,1)+V80</f>
        <v>0</v>
      </c>
      <c r="X78" s="19"/>
      <c r="Y78" s="9">
        <f>SUM(LARGE(G78:W78,{1,2,3,4}))</f>
        <v>0</v>
      </c>
      <c r="Z78" s="422"/>
      <c r="AA78" s="149"/>
      <c r="AB78" s="54"/>
    </row>
    <row r="79" spans="2:28" hidden="1" x14ac:dyDescent="0.3">
      <c r="B79" s="137"/>
      <c r="C79" s="28"/>
      <c r="D79" s="138"/>
      <c r="E79" s="28" t="s">
        <v>5</v>
      </c>
      <c r="F79" s="34">
        <v>0</v>
      </c>
      <c r="G79" s="35"/>
      <c r="H79" s="16"/>
      <c r="I79" s="138" t="s">
        <v>5</v>
      </c>
      <c r="J79" s="29">
        <v>0</v>
      </c>
      <c r="K79" s="9"/>
      <c r="L79" s="16"/>
      <c r="M79" s="138" t="s">
        <v>5</v>
      </c>
      <c r="N79" s="29">
        <v>0</v>
      </c>
      <c r="O79" s="9"/>
      <c r="P79" s="16"/>
      <c r="Q79" s="138" t="s">
        <v>5</v>
      </c>
      <c r="R79" s="29">
        <v>0</v>
      </c>
      <c r="S79" s="9"/>
      <c r="T79" s="19"/>
      <c r="U79" s="138" t="s">
        <v>5</v>
      </c>
      <c r="V79" s="29">
        <v>0</v>
      </c>
      <c r="W79" s="9"/>
      <c r="X79" s="19"/>
      <c r="Y79" s="9"/>
      <c r="Z79" s="422"/>
      <c r="AA79" s="149"/>
      <c r="AB79" s="54"/>
    </row>
    <row r="80" spans="2:28" hidden="1" x14ac:dyDescent="0.3">
      <c r="B80" s="137"/>
      <c r="C80" s="28"/>
      <c r="D80" s="138"/>
      <c r="E80" s="28" t="s">
        <v>16</v>
      </c>
      <c r="F80" s="34">
        <v>0</v>
      </c>
      <c r="G80" s="35"/>
      <c r="H80" s="16"/>
      <c r="I80" s="138" t="s">
        <v>16</v>
      </c>
      <c r="J80" s="29">
        <v>0</v>
      </c>
      <c r="K80" s="9"/>
      <c r="L80" s="16"/>
      <c r="M80" s="138" t="s">
        <v>16</v>
      </c>
      <c r="N80" s="29">
        <v>0</v>
      </c>
      <c r="O80" s="9"/>
      <c r="P80" s="16"/>
      <c r="Q80" s="138" t="s">
        <v>16</v>
      </c>
      <c r="R80" s="29">
        <v>0</v>
      </c>
      <c r="S80" s="9"/>
      <c r="T80" s="19"/>
      <c r="U80" s="138" t="s">
        <v>16</v>
      </c>
      <c r="V80" s="29">
        <v>0</v>
      </c>
      <c r="W80" s="9"/>
      <c r="X80" s="19"/>
      <c r="Y80" s="9"/>
      <c r="Z80" s="422"/>
      <c r="AA80" s="149"/>
      <c r="AB80" s="54"/>
    </row>
    <row r="81" spans="2:28" hidden="1" x14ac:dyDescent="0.3">
      <c r="B81" s="137"/>
      <c r="C81" s="28"/>
      <c r="D81" s="138"/>
      <c r="E81" s="28"/>
      <c r="F81" s="34"/>
      <c r="G81" s="35"/>
      <c r="H81" s="16"/>
      <c r="I81" s="138"/>
      <c r="J81" s="29"/>
      <c r="K81" s="9"/>
      <c r="L81" s="16"/>
      <c r="M81" s="138"/>
      <c r="N81" s="29"/>
      <c r="O81" s="9"/>
      <c r="P81" s="16"/>
      <c r="Q81" s="138"/>
      <c r="R81" s="28"/>
      <c r="S81" s="9"/>
      <c r="T81" s="19"/>
      <c r="U81" s="138"/>
      <c r="V81" s="28"/>
      <c r="W81" s="9"/>
      <c r="X81" s="19"/>
      <c r="Y81" s="9"/>
      <c r="Z81" s="422"/>
      <c r="AA81" s="149"/>
      <c r="AB81" s="54"/>
    </row>
    <row r="82" spans="2:28" ht="15" hidden="1" thickBot="1" x14ac:dyDescent="0.35">
      <c r="B82" s="137"/>
      <c r="C82" s="28"/>
      <c r="D82" s="138"/>
      <c r="E82" s="28" t="s">
        <v>4</v>
      </c>
      <c r="F82" s="34">
        <v>0</v>
      </c>
      <c r="G82" s="35">
        <f t="shared" ref="G82" si="21">LARGE(F82:F83,1)+F84</f>
        <v>0</v>
      </c>
      <c r="H82" s="16"/>
      <c r="I82" s="138" t="s">
        <v>4</v>
      </c>
      <c r="J82" s="29">
        <v>0</v>
      </c>
      <c r="K82" s="9"/>
      <c r="L82" s="16"/>
      <c r="M82" s="138" t="s">
        <v>4</v>
      </c>
      <c r="N82" s="29">
        <v>0</v>
      </c>
      <c r="O82" s="35">
        <f>LARGE(N82:N83,1)+N84</f>
        <v>0</v>
      </c>
      <c r="P82" s="17"/>
      <c r="Q82" s="138" t="s">
        <v>4</v>
      </c>
      <c r="R82" s="29">
        <v>0</v>
      </c>
      <c r="S82" s="35">
        <f>LARGE(R82:R83,1)+R84</f>
        <v>0</v>
      </c>
      <c r="T82" s="19"/>
      <c r="U82" s="138" t="s">
        <v>4</v>
      </c>
      <c r="V82" s="29">
        <v>0</v>
      </c>
      <c r="W82" s="35">
        <f>LARGE(V82:V83,1)+V84</f>
        <v>0</v>
      </c>
      <c r="X82" s="19"/>
      <c r="Y82" s="9">
        <f>SUM(LARGE(G82:W82,{1,2,3,4}))</f>
        <v>0</v>
      </c>
      <c r="Z82" s="422"/>
      <c r="AA82" s="149"/>
      <c r="AB82" s="54"/>
    </row>
    <row r="83" spans="2:28" hidden="1" x14ac:dyDescent="0.3">
      <c r="B83" s="137"/>
      <c r="C83" s="28"/>
      <c r="D83" s="138"/>
      <c r="E83" s="28" t="s">
        <v>5</v>
      </c>
      <c r="F83" s="29">
        <v>0</v>
      </c>
      <c r="G83" s="9"/>
      <c r="H83" s="16"/>
      <c r="I83" s="138" t="s">
        <v>5</v>
      </c>
      <c r="J83" s="29">
        <v>0</v>
      </c>
      <c r="K83" s="9"/>
      <c r="L83" s="16"/>
      <c r="M83" s="138" t="s">
        <v>5</v>
      </c>
      <c r="N83" s="29">
        <v>0</v>
      </c>
      <c r="O83" s="9"/>
      <c r="P83" s="15"/>
      <c r="Q83" s="138" t="s">
        <v>5</v>
      </c>
      <c r="R83" s="29">
        <v>0</v>
      </c>
      <c r="S83" s="9"/>
      <c r="T83" s="19"/>
      <c r="U83" s="138" t="s">
        <v>5</v>
      </c>
      <c r="V83" s="29">
        <v>0</v>
      </c>
      <c r="W83" s="9"/>
      <c r="X83" s="19"/>
      <c r="Y83" s="9"/>
      <c r="Z83" s="422"/>
      <c r="AA83" s="149"/>
      <c r="AB83" s="54"/>
    </row>
    <row r="84" spans="2:28" hidden="1" x14ac:dyDescent="0.3">
      <c r="B84" s="137"/>
      <c r="C84" s="28"/>
      <c r="D84" s="138"/>
      <c r="E84" s="28" t="s">
        <v>34</v>
      </c>
      <c r="F84" s="29">
        <v>0</v>
      </c>
      <c r="G84" s="9"/>
      <c r="H84" s="16"/>
      <c r="I84" s="138" t="s">
        <v>16</v>
      </c>
      <c r="J84" s="29">
        <v>0</v>
      </c>
      <c r="K84" s="9"/>
      <c r="L84" s="16"/>
      <c r="M84" s="138" t="s">
        <v>16</v>
      </c>
      <c r="N84" s="29">
        <v>0</v>
      </c>
      <c r="O84" s="9"/>
      <c r="P84" s="16"/>
      <c r="Q84" s="138" t="s">
        <v>16</v>
      </c>
      <c r="R84" s="29">
        <v>0</v>
      </c>
      <c r="S84" s="9"/>
      <c r="T84" s="19"/>
      <c r="U84" s="138" t="s">
        <v>16</v>
      </c>
      <c r="V84" s="29">
        <v>0</v>
      </c>
      <c r="W84" s="9"/>
      <c r="X84" s="19"/>
      <c r="Y84" s="9"/>
      <c r="Z84" s="422"/>
      <c r="AA84" s="149"/>
      <c r="AB84" s="54"/>
    </row>
    <row r="85" spans="2:28" hidden="1" x14ac:dyDescent="0.3">
      <c r="B85" s="137"/>
      <c r="C85" s="28"/>
      <c r="D85" s="138"/>
      <c r="E85" s="28"/>
      <c r="F85" s="29"/>
      <c r="G85" s="9"/>
      <c r="H85" s="16"/>
      <c r="I85" s="138"/>
      <c r="J85" s="29"/>
      <c r="K85" s="9"/>
      <c r="L85" s="16"/>
      <c r="M85" s="138"/>
      <c r="N85" s="29"/>
      <c r="O85" s="9"/>
      <c r="P85" s="16"/>
      <c r="Q85" s="138"/>
      <c r="R85" s="28"/>
      <c r="S85" s="9"/>
      <c r="T85" s="19"/>
      <c r="U85" s="138"/>
      <c r="V85" s="28"/>
      <c r="W85" s="9"/>
      <c r="X85" s="19"/>
      <c r="Y85" s="9"/>
      <c r="Z85" s="422"/>
      <c r="AA85" s="149"/>
      <c r="AB85" s="54"/>
    </row>
    <row r="86" spans="2:28" hidden="1" x14ac:dyDescent="0.3">
      <c r="B86" s="137"/>
      <c r="C86" s="28"/>
      <c r="D86" s="138"/>
      <c r="E86" s="28" t="s">
        <v>4</v>
      </c>
      <c r="F86" s="29">
        <v>0</v>
      </c>
      <c r="G86" s="35">
        <f t="shared" ref="G86" si="22">LARGE(F86:F87,1)+F88</f>
        <v>0</v>
      </c>
      <c r="H86" s="16"/>
      <c r="I86" s="138" t="s">
        <v>4</v>
      </c>
      <c r="J86" s="29">
        <v>0</v>
      </c>
      <c r="K86" s="9"/>
      <c r="L86" s="16"/>
      <c r="M86" s="138" t="s">
        <v>4</v>
      </c>
      <c r="N86" s="29">
        <v>0</v>
      </c>
      <c r="O86" s="35">
        <f>LARGE(N86:N87,1)+N88</f>
        <v>0</v>
      </c>
      <c r="P86" s="16"/>
      <c r="Q86" s="138" t="s">
        <v>4</v>
      </c>
      <c r="R86" s="29">
        <v>0</v>
      </c>
      <c r="S86" s="35">
        <f>LARGE(R86:R87,1)+R88</f>
        <v>0</v>
      </c>
      <c r="T86" s="19"/>
      <c r="U86" s="138" t="s">
        <v>4</v>
      </c>
      <c r="V86" s="29">
        <v>0</v>
      </c>
      <c r="W86" s="35">
        <f>LARGE(V86:V87,1)+V88</f>
        <v>0</v>
      </c>
      <c r="X86" s="19"/>
      <c r="Y86" s="9">
        <f>SUM(LARGE(G86:W86,{1,2,3,4}))</f>
        <v>0</v>
      </c>
      <c r="Z86" s="422"/>
      <c r="AA86" s="149"/>
      <c r="AB86" s="54"/>
    </row>
    <row r="87" spans="2:28" hidden="1" x14ac:dyDescent="0.3">
      <c r="B87" s="137"/>
      <c r="C87" s="28"/>
      <c r="D87" s="138"/>
      <c r="E87" s="28" t="s">
        <v>5</v>
      </c>
      <c r="F87" s="29">
        <v>0</v>
      </c>
      <c r="G87" s="9"/>
      <c r="H87" s="16"/>
      <c r="I87" s="138" t="s">
        <v>5</v>
      </c>
      <c r="J87" s="29">
        <v>0</v>
      </c>
      <c r="K87" s="9"/>
      <c r="L87" s="16"/>
      <c r="M87" s="138" t="s">
        <v>5</v>
      </c>
      <c r="N87" s="29">
        <v>0</v>
      </c>
      <c r="O87" s="9"/>
      <c r="P87" s="16"/>
      <c r="Q87" s="138" t="s">
        <v>5</v>
      </c>
      <c r="R87" s="29">
        <v>0</v>
      </c>
      <c r="S87" s="9"/>
      <c r="T87" s="19"/>
      <c r="U87" s="138" t="s">
        <v>5</v>
      </c>
      <c r="V87" s="29">
        <v>0</v>
      </c>
      <c r="W87" s="9"/>
      <c r="X87" s="19"/>
      <c r="Y87" s="9"/>
      <c r="Z87" s="422"/>
      <c r="AA87" s="149"/>
      <c r="AB87" s="54"/>
    </row>
    <row r="88" spans="2:28" hidden="1" x14ac:dyDescent="0.3">
      <c r="B88" s="137"/>
      <c r="C88" s="28"/>
      <c r="D88" s="138"/>
      <c r="E88" s="28" t="s">
        <v>34</v>
      </c>
      <c r="F88" s="29">
        <v>0</v>
      </c>
      <c r="G88" s="9"/>
      <c r="H88" s="16"/>
      <c r="I88" s="138" t="s">
        <v>16</v>
      </c>
      <c r="J88" s="29">
        <v>0</v>
      </c>
      <c r="K88" s="9"/>
      <c r="L88" s="16"/>
      <c r="M88" s="138" t="s">
        <v>16</v>
      </c>
      <c r="N88" s="29">
        <v>0</v>
      </c>
      <c r="O88" s="9"/>
      <c r="P88" s="16"/>
      <c r="Q88" s="138" t="s">
        <v>16</v>
      </c>
      <c r="R88" s="29">
        <v>0</v>
      </c>
      <c r="S88" s="9"/>
      <c r="T88" s="19"/>
      <c r="U88" s="138" t="s">
        <v>16</v>
      </c>
      <c r="V88" s="29">
        <v>0</v>
      </c>
      <c r="W88" s="9"/>
      <c r="X88" s="19"/>
      <c r="Y88" s="9"/>
      <c r="Z88" s="422"/>
      <c r="AA88" s="149"/>
      <c r="AB88" s="54"/>
    </row>
    <row r="89" spans="2:28" hidden="1" x14ac:dyDescent="0.3">
      <c r="B89" s="137"/>
      <c r="C89" s="28"/>
      <c r="D89" s="138"/>
      <c r="E89" s="138"/>
      <c r="F89" s="29"/>
      <c r="G89" s="9"/>
      <c r="H89" s="16"/>
      <c r="I89" s="138"/>
      <c r="J89" s="29"/>
      <c r="K89" s="9"/>
      <c r="L89" s="16"/>
      <c r="M89" s="138"/>
      <c r="N89" s="29"/>
      <c r="O89" s="9"/>
      <c r="P89" s="16"/>
      <c r="Q89" s="138"/>
      <c r="R89" s="29"/>
      <c r="S89" s="9"/>
      <c r="T89" s="19"/>
      <c r="U89" s="138"/>
      <c r="V89" s="29"/>
      <c r="W89" s="9"/>
      <c r="X89" s="19"/>
      <c r="Y89" s="9"/>
      <c r="Z89" s="422"/>
      <c r="AA89" s="149"/>
      <c r="AB89" s="54"/>
    </row>
    <row r="90" spans="2:28" hidden="1" x14ac:dyDescent="0.3">
      <c r="B90" s="137"/>
      <c r="C90" s="28"/>
      <c r="D90" s="138"/>
      <c r="E90" s="28" t="s">
        <v>4</v>
      </c>
      <c r="F90" s="29">
        <v>0</v>
      </c>
      <c r="G90" s="35">
        <f t="shared" ref="G90" si="23">LARGE(F90:F91,1)+F92</f>
        <v>0</v>
      </c>
      <c r="H90" s="16"/>
      <c r="I90" s="28" t="s">
        <v>4</v>
      </c>
      <c r="J90" s="29">
        <v>0</v>
      </c>
      <c r="K90" s="35">
        <f t="shared" ref="K90" si="24">LARGE(J90:J91,1)+J92</f>
        <v>0</v>
      </c>
      <c r="L90" s="16"/>
      <c r="M90" s="28" t="s">
        <v>4</v>
      </c>
      <c r="N90" s="29">
        <v>0</v>
      </c>
      <c r="O90" s="35">
        <f t="shared" ref="O90" si="25">LARGE(N90:N91,1)+N92</f>
        <v>0</v>
      </c>
      <c r="P90" s="16"/>
      <c r="Q90" s="28" t="s">
        <v>4</v>
      </c>
      <c r="R90" s="29">
        <v>0</v>
      </c>
      <c r="S90" s="35">
        <f t="shared" ref="S90" si="26">LARGE(R90:R91,1)+R92</f>
        <v>0</v>
      </c>
      <c r="T90" s="19"/>
      <c r="U90" s="28" t="s">
        <v>4</v>
      </c>
      <c r="V90" s="29">
        <v>0</v>
      </c>
      <c r="W90" s="35">
        <f t="shared" ref="W90" si="27">LARGE(V90:V91,1)+V92</f>
        <v>0</v>
      </c>
      <c r="X90" s="19"/>
      <c r="Y90" s="9">
        <f>SUM(LARGE(G90:W90,{1,2,3,4}))</f>
        <v>0</v>
      </c>
      <c r="Z90" s="422"/>
      <c r="AA90" s="149"/>
      <c r="AB90" s="54"/>
    </row>
    <row r="91" spans="2:28" hidden="1" x14ac:dyDescent="0.3">
      <c r="B91" s="137"/>
      <c r="C91" s="28"/>
      <c r="D91" s="138"/>
      <c r="E91" s="28" t="s">
        <v>5</v>
      </c>
      <c r="F91" s="29">
        <v>0</v>
      </c>
      <c r="G91" s="9"/>
      <c r="H91" s="16"/>
      <c r="I91" s="28" t="s">
        <v>5</v>
      </c>
      <c r="J91" s="29">
        <v>0</v>
      </c>
      <c r="K91" s="9"/>
      <c r="L91" s="16"/>
      <c r="M91" s="28" t="s">
        <v>5</v>
      </c>
      <c r="N91" s="29">
        <v>0</v>
      </c>
      <c r="O91" s="9"/>
      <c r="P91" s="16"/>
      <c r="Q91" s="28" t="s">
        <v>5</v>
      </c>
      <c r="R91" s="29">
        <v>0</v>
      </c>
      <c r="S91" s="9"/>
      <c r="T91" s="19"/>
      <c r="U91" s="28" t="s">
        <v>5</v>
      </c>
      <c r="V91" s="29">
        <v>0</v>
      </c>
      <c r="W91" s="9"/>
      <c r="X91" s="19"/>
      <c r="Y91" s="9"/>
      <c r="Z91" s="422"/>
      <c r="AA91" s="149"/>
      <c r="AB91" s="54"/>
    </row>
    <row r="92" spans="2:28" hidden="1" x14ac:dyDescent="0.3">
      <c r="B92" s="137"/>
      <c r="C92" s="28"/>
      <c r="D92" s="138"/>
      <c r="E92" s="28" t="s">
        <v>34</v>
      </c>
      <c r="F92" s="29">
        <v>0</v>
      </c>
      <c r="G92" s="9"/>
      <c r="H92" s="16"/>
      <c r="I92" s="28" t="s">
        <v>34</v>
      </c>
      <c r="J92" s="29">
        <v>0</v>
      </c>
      <c r="K92" s="9"/>
      <c r="L92" s="16"/>
      <c r="M92" s="28" t="s">
        <v>34</v>
      </c>
      <c r="N92" s="29">
        <v>0</v>
      </c>
      <c r="O92" s="9"/>
      <c r="P92" s="16"/>
      <c r="Q92" s="28" t="s">
        <v>34</v>
      </c>
      <c r="R92" s="29">
        <v>0</v>
      </c>
      <c r="S92" s="9"/>
      <c r="T92" s="19"/>
      <c r="U92" s="28" t="s">
        <v>34</v>
      </c>
      <c r="V92" s="29">
        <v>0</v>
      </c>
      <c r="W92" s="9"/>
      <c r="X92" s="19"/>
      <c r="Y92" s="9"/>
      <c r="Z92" s="422"/>
      <c r="AA92" s="149"/>
      <c r="AB92" s="54"/>
    </row>
    <row r="93" spans="2:28" hidden="1" x14ac:dyDescent="0.3">
      <c r="B93" s="137"/>
      <c r="C93" s="28"/>
      <c r="D93" s="138"/>
      <c r="E93" s="138"/>
      <c r="F93" s="29"/>
      <c r="G93" s="9"/>
      <c r="H93" s="16"/>
      <c r="I93" s="138"/>
      <c r="J93" s="29"/>
      <c r="K93" s="9"/>
      <c r="L93" s="16"/>
      <c r="M93" s="138"/>
      <c r="N93" s="29"/>
      <c r="O93" s="9"/>
      <c r="P93" s="16"/>
      <c r="Q93" s="138"/>
      <c r="R93" s="29"/>
      <c r="S93" s="9"/>
      <c r="T93" s="19"/>
      <c r="U93" s="138"/>
      <c r="V93" s="29"/>
      <c r="W93" s="9"/>
      <c r="X93" s="19"/>
      <c r="Y93" s="9"/>
      <c r="Z93" s="422"/>
      <c r="AA93" s="149"/>
      <c r="AB93" s="54"/>
    </row>
    <row r="94" spans="2:28" hidden="1" x14ac:dyDescent="0.3">
      <c r="B94" s="137"/>
      <c r="C94" s="28"/>
      <c r="D94" s="138"/>
      <c r="E94" s="28" t="s">
        <v>4</v>
      </c>
      <c r="F94" s="29">
        <v>0</v>
      </c>
      <c r="G94" s="35">
        <f t="shared" ref="G94" si="28">LARGE(F94:F95,1)+F96</f>
        <v>0</v>
      </c>
      <c r="H94" s="16"/>
      <c r="I94" s="28" t="s">
        <v>4</v>
      </c>
      <c r="J94" s="29">
        <v>0</v>
      </c>
      <c r="K94" s="35">
        <f t="shared" ref="K94" si="29">LARGE(J94:J95,1)+J96</f>
        <v>0</v>
      </c>
      <c r="L94" s="16"/>
      <c r="M94" s="28" t="s">
        <v>4</v>
      </c>
      <c r="N94" s="29">
        <v>0</v>
      </c>
      <c r="O94" s="35">
        <f t="shared" ref="O94" si="30">LARGE(N94:N95,1)+N96</f>
        <v>0</v>
      </c>
      <c r="P94" s="16"/>
      <c r="Q94" s="28" t="s">
        <v>4</v>
      </c>
      <c r="R94" s="29">
        <v>0</v>
      </c>
      <c r="S94" s="35">
        <f t="shared" ref="S94" si="31">LARGE(R94:R95,1)+R96</f>
        <v>0</v>
      </c>
      <c r="T94" s="19"/>
      <c r="U94" s="28" t="s">
        <v>4</v>
      </c>
      <c r="V94" s="29">
        <v>0</v>
      </c>
      <c r="W94" s="35">
        <f t="shared" ref="W94" si="32">LARGE(V94:V95,1)+V96</f>
        <v>0</v>
      </c>
      <c r="X94" s="19"/>
      <c r="Y94" s="9">
        <f>SUM(LARGE(G94:W94,{1,2,3,4}))</f>
        <v>0</v>
      </c>
      <c r="Z94" s="422"/>
      <c r="AA94" s="149"/>
      <c r="AB94" s="54"/>
    </row>
    <row r="95" spans="2:28" hidden="1" x14ac:dyDescent="0.3">
      <c r="B95" s="137"/>
      <c r="C95" s="28"/>
      <c r="D95" s="138"/>
      <c r="E95" s="28" t="s">
        <v>5</v>
      </c>
      <c r="F95" s="29">
        <v>0</v>
      </c>
      <c r="G95" s="9"/>
      <c r="H95" s="16"/>
      <c r="I95" s="28" t="s">
        <v>5</v>
      </c>
      <c r="J95" s="29">
        <v>0</v>
      </c>
      <c r="K95" s="9"/>
      <c r="L95" s="16"/>
      <c r="M95" s="28" t="s">
        <v>5</v>
      </c>
      <c r="N95" s="29">
        <v>0</v>
      </c>
      <c r="O95" s="9"/>
      <c r="P95" s="16"/>
      <c r="Q95" s="28" t="s">
        <v>5</v>
      </c>
      <c r="R95" s="29">
        <v>0</v>
      </c>
      <c r="S95" s="9"/>
      <c r="T95" s="19"/>
      <c r="U95" s="28" t="s">
        <v>5</v>
      </c>
      <c r="V95" s="29">
        <v>0</v>
      </c>
      <c r="W95" s="9"/>
      <c r="X95" s="19"/>
      <c r="Y95" s="9"/>
      <c r="Z95" s="422"/>
      <c r="AA95" s="149"/>
      <c r="AB95" s="54"/>
    </row>
    <row r="96" spans="2:28" hidden="1" x14ac:dyDescent="0.3">
      <c r="B96" s="137"/>
      <c r="C96" s="28"/>
      <c r="D96" s="138"/>
      <c r="E96" s="28" t="s">
        <v>34</v>
      </c>
      <c r="F96" s="29">
        <v>0</v>
      </c>
      <c r="G96" s="9"/>
      <c r="H96" s="16"/>
      <c r="I96" s="28" t="s">
        <v>34</v>
      </c>
      <c r="J96" s="29">
        <v>0</v>
      </c>
      <c r="K96" s="9"/>
      <c r="L96" s="16"/>
      <c r="M96" s="28" t="s">
        <v>34</v>
      </c>
      <c r="N96" s="29">
        <v>0</v>
      </c>
      <c r="O96" s="9"/>
      <c r="P96" s="16"/>
      <c r="Q96" s="28" t="s">
        <v>34</v>
      </c>
      <c r="R96" s="29">
        <v>0</v>
      </c>
      <c r="S96" s="9"/>
      <c r="T96" s="19"/>
      <c r="U96" s="28" t="s">
        <v>34</v>
      </c>
      <c r="V96" s="29">
        <v>0</v>
      </c>
      <c r="W96" s="9"/>
      <c r="X96" s="19"/>
      <c r="Y96" s="9"/>
      <c r="Z96" s="422"/>
      <c r="AA96" s="149"/>
      <c r="AB96" s="54"/>
    </row>
    <row r="97" spans="2:28" hidden="1" x14ac:dyDescent="0.3">
      <c r="B97" s="137"/>
      <c r="C97" s="28"/>
      <c r="D97" s="138"/>
      <c r="E97" s="138"/>
      <c r="F97" s="29"/>
      <c r="G97" s="9"/>
      <c r="H97" s="16"/>
      <c r="I97" s="138"/>
      <c r="J97" s="29"/>
      <c r="K97" s="9"/>
      <c r="L97" s="16"/>
      <c r="M97" s="138"/>
      <c r="N97" s="29"/>
      <c r="O97" s="9"/>
      <c r="P97" s="16"/>
      <c r="Q97" s="138"/>
      <c r="R97" s="29"/>
      <c r="S97" s="9"/>
      <c r="T97" s="19"/>
      <c r="U97" s="138"/>
      <c r="V97" s="29"/>
      <c r="W97" s="9"/>
      <c r="X97" s="19"/>
      <c r="Y97" s="9"/>
      <c r="Z97" s="422"/>
      <c r="AA97" s="149"/>
      <c r="AB97" s="54"/>
    </row>
    <row r="98" spans="2:28" hidden="1" x14ac:dyDescent="0.3">
      <c r="B98" s="137"/>
      <c r="C98" s="28"/>
      <c r="D98" s="138"/>
      <c r="E98" s="28" t="s">
        <v>4</v>
      </c>
      <c r="F98" s="29">
        <v>0</v>
      </c>
      <c r="G98" s="35">
        <f t="shared" ref="G98" si="33">LARGE(F98:F99,1)+F100</f>
        <v>0</v>
      </c>
      <c r="H98" s="16"/>
      <c r="I98" s="28" t="s">
        <v>4</v>
      </c>
      <c r="J98" s="29">
        <v>0</v>
      </c>
      <c r="K98" s="35">
        <f t="shared" ref="K98" si="34">LARGE(J98:J99,1)+J100</f>
        <v>0</v>
      </c>
      <c r="L98" s="16"/>
      <c r="M98" s="28" t="s">
        <v>4</v>
      </c>
      <c r="N98" s="29">
        <v>0</v>
      </c>
      <c r="O98" s="35">
        <f t="shared" ref="O98" si="35">LARGE(N98:N99,1)+N100</f>
        <v>0</v>
      </c>
      <c r="P98" s="16"/>
      <c r="Q98" s="28" t="s">
        <v>4</v>
      </c>
      <c r="R98" s="29">
        <v>0</v>
      </c>
      <c r="S98" s="35">
        <f t="shared" ref="S98" si="36">LARGE(R98:R99,1)+R100</f>
        <v>0</v>
      </c>
      <c r="T98" s="19"/>
      <c r="U98" s="28" t="s">
        <v>4</v>
      </c>
      <c r="V98" s="29">
        <v>0</v>
      </c>
      <c r="W98" s="35">
        <f t="shared" ref="W98" si="37">LARGE(V98:V99,1)+V100</f>
        <v>0</v>
      </c>
      <c r="X98" s="19"/>
      <c r="Y98" s="9">
        <f>SUM(LARGE(G98:W98,{1,2,3,4}))</f>
        <v>0</v>
      </c>
      <c r="Z98" s="422"/>
      <c r="AA98" s="149"/>
      <c r="AB98" s="54"/>
    </row>
    <row r="99" spans="2:28" hidden="1" x14ac:dyDescent="0.3">
      <c r="B99" s="137"/>
      <c r="C99" s="28"/>
      <c r="D99" s="138"/>
      <c r="E99" s="28" t="s">
        <v>5</v>
      </c>
      <c r="F99" s="29">
        <v>0</v>
      </c>
      <c r="G99" s="9"/>
      <c r="H99" s="16"/>
      <c r="I99" s="28" t="s">
        <v>5</v>
      </c>
      <c r="J99" s="29">
        <v>0</v>
      </c>
      <c r="K99" s="9"/>
      <c r="L99" s="16"/>
      <c r="M99" s="28" t="s">
        <v>5</v>
      </c>
      <c r="N99" s="29">
        <v>0</v>
      </c>
      <c r="O99" s="9"/>
      <c r="P99" s="16"/>
      <c r="Q99" s="28" t="s">
        <v>5</v>
      </c>
      <c r="R99" s="29">
        <v>0</v>
      </c>
      <c r="S99" s="9"/>
      <c r="T99" s="19"/>
      <c r="U99" s="28" t="s">
        <v>5</v>
      </c>
      <c r="V99" s="29">
        <v>0</v>
      </c>
      <c r="W99" s="9"/>
      <c r="X99" s="19"/>
      <c r="Y99" s="9"/>
      <c r="Z99" s="422"/>
      <c r="AA99" s="149"/>
      <c r="AB99" s="54"/>
    </row>
    <row r="100" spans="2:28" hidden="1" x14ac:dyDescent="0.3">
      <c r="B100" s="137"/>
      <c r="C100" s="28"/>
      <c r="D100" s="138"/>
      <c r="E100" s="28" t="s">
        <v>34</v>
      </c>
      <c r="F100" s="29">
        <v>0</v>
      </c>
      <c r="G100" s="9"/>
      <c r="H100" s="16"/>
      <c r="I100" s="28" t="s">
        <v>34</v>
      </c>
      <c r="J100" s="29">
        <v>0</v>
      </c>
      <c r="K100" s="9"/>
      <c r="L100" s="16"/>
      <c r="M100" s="28" t="s">
        <v>34</v>
      </c>
      <c r="N100" s="29">
        <v>0</v>
      </c>
      <c r="O100" s="9"/>
      <c r="P100" s="16"/>
      <c r="Q100" s="28" t="s">
        <v>34</v>
      </c>
      <c r="R100" s="29">
        <v>0</v>
      </c>
      <c r="S100" s="9"/>
      <c r="T100" s="19"/>
      <c r="U100" s="28" t="s">
        <v>34</v>
      </c>
      <c r="V100" s="29">
        <v>0</v>
      </c>
      <c r="W100" s="9"/>
      <c r="X100" s="19"/>
      <c r="Y100" s="9"/>
      <c r="Z100" s="422"/>
      <c r="AA100" s="149"/>
      <c r="AB100" s="54"/>
    </row>
    <row r="101" spans="2:28" hidden="1" x14ac:dyDescent="0.3">
      <c r="B101" s="137"/>
      <c r="C101" s="28"/>
      <c r="D101" s="138"/>
      <c r="E101" s="138"/>
      <c r="F101" s="29"/>
      <c r="G101" s="9"/>
      <c r="H101" s="16"/>
      <c r="I101" s="138"/>
      <c r="J101" s="29"/>
      <c r="K101" s="9"/>
      <c r="L101" s="16"/>
      <c r="M101" s="138"/>
      <c r="N101" s="29"/>
      <c r="O101" s="9"/>
      <c r="P101" s="16"/>
      <c r="Q101" s="138"/>
      <c r="R101" s="29"/>
      <c r="S101" s="9"/>
      <c r="T101" s="19"/>
      <c r="U101" s="138"/>
      <c r="V101" s="29"/>
      <c r="W101" s="9"/>
      <c r="X101" s="19"/>
      <c r="Y101" s="9"/>
      <c r="Z101" s="422"/>
      <c r="AA101" s="149"/>
      <c r="AB101" s="54"/>
    </row>
    <row r="102" spans="2:28" hidden="1" x14ac:dyDescent="0.3">
      <c r="B102" s="137"/>
      <c r="C102" s="28"/>
      <c r="D102" s="138"/>
      <c r="E102" s="28" t="s">
        <v>4</v>
      </c>
      <c r="F102" s="29">
        <v>0</v>
      </c>
      <c r="G102" s="35">
        <f t="shared" ref="G102" si="38">LARGE(F102:F103,1)+F104</f>
        <v>0</v>
      </c>
      <c r="H102" s="16"/>
      <c r="I102" s="28" t="s">
        <v>4</v>
      </c>
      <c r="J102" s="29">
        <v>0</v>
      </c>
      <c r="K102" s="35">
        <f t="shared" ref="K102" si="39">LARGE(J102:J103,1)+J104</f>
        <v>0</v>
      </c>
      <c r="L102" s="16"/>
      <c r="M102" s="28" t="s">
        <v>4</v>
      </c>
      <c r="N102" s="29">
        <v>0</v>
      </c>
      <c r="O102" s="35">
        <f t="shared" ref="O102" si="40">LARGE(N102:N103,1)+N104</f>
        <v>0</v>
      </c>
      <c r="P102" s="16"/>
      <c r="Q102" s="28" t="s">
        <v>4</v>
      </c>
      <c r="R102" s="29">
        <v>0</v>
      </c>
      <c r="S102" s="35">
        <f t="shared" ref="S102" si="41">LARGE(R102:R103,1)+R104</f>
        <v>0</v>
      </c>
      <c r="T102" s="19"/>
      <c r="U102" s="28" t="s">
        <v>4</v>
      </c>
      <c r="V102" s="29">
        <v>0</v>
      </c>
      <c r="W102" s="35">
        <f t="shared" ref="W102" si="42">LARGE(V102:V103,1)+V104</f>
        <v>0</v>
      </c>
      <c r="X102" s="19"/>
      <c r="Y102" s="9">
        <f>SUM(LARGE(G102:W102,{1,2,3,4}))</f>
        <v>0</v>
      </c>
      <c r="Z102" s="422"/>
      <c r="AA102" s="149"/>
      <c r="AB102" s="54"/>
    </row>
    <row r="103" spans="2:28" hidden="1" x14ac:dyDescent="0.3">
      <c r="B103" s="137"/>
      <c r="C103" s="28"/>
      <c r="D103" s="138"/>
      <c r="E103" s="28" t="s">
        <v>5</v>
      </c>
      <c r="F103" s="29">
        <v>0</v>
      </c>
      <c r="G103" s="9"/>
      <c r="H103" s="16"/>
      <c r="I103" s="28" t="s">
        <v>5</v>
      </c>
      <c r="J103" s="29">
        <v>0</v>
      </c>
      <c r="K103" s="9"/>
      <c r="L103" s="16"/>
      <c r="M103" s="28" t="s">
        <v>5</v>
      </c>
      <c r="N103" s="29">
        <v>0</v>
      </c>
      <c r="O103" s="9"/>
      <c r="P103" s="16"/>
      <c r="Q103" s="28" t="s">
        <v>5</v>
      </c>
      <c r="R103" s="29">
        <v>0</v>
      </c>
      <c r="S103" s="9"/>
      <c r="T103" s="19"/>
      <c r="U103" s="28" t="s">
        <v>5</v>
      </c>
      <c r="V103" s="29">
        <v>0</v>
      </c>
      <c r="W103" s="9"/>
      <c r="X103" s="19"/>
      <c r="Y103" s="9"/>
      <c r="Z103" s="422"/>
      <c r="AA103" s="149"/>
      <c r="AB103" s="54"/>
    </row>
    <row r="104" spans="2:28" hidden="1" x14ac:dyDescent="0.3">
      <c r="B104" s="158"/>
      <c r="C104" s="28"/>
      <c r="D104" s="138"/>
      <c r="E104" s="28" t="s">
        <v>34</v>
      </c>
      <c r="F104" s="29">
        <v>0</v>
      </c>
      <c r="G104" s="9"/>
      <c r="H104" s="16"/>
      <c r="I104" s="28" t="s">
        <v>34</v>
      </c>
      <c r="J104" s="29">
        <v>0</v>
      </c>
      <c r="K104" s="9"/>
      <c r="L104" s="16"/>
      <c r="M104" s="28" t="s">
        <v>34</v>
      </c>
      <c r="N104" s="29">
        <v>0</v>
      </c>
      <c r="O104" s="9"/>
      <c r="P104" s="16"/>
      <c r="Q104" s="28" t="s">
        <v>34</v>
      </c>
      <c r="R104" s="29">
        <v>0</v>
      </c>
      <c r="S104" s="9"/>
      <c r="T104" s="19"/>
      <c r="U104" s="28" t="s">
        <v>34</v>
      </c>
      <c r="V104" s="29">
        <v>0</v>
      </c>
      <c r="W104" s="9"/>
      <c r="X104" s="19"/>
      <c r="Y104" s="9"/>
      <c r="Z104" s="422"/>
      <c r="AA104" s="149"/>
      <c r="AB104" s="54"/>
    </row>
    <row r="105" spans="2:28" ht="15" thickBot="1" x14ac:dyDescent="0.35">
      <c r="B105" s="98"/>
      <c r="C105" s="133"/>
      <c r="D105" s="156"/>
      <c r="E105" s="33"/>
      <c r="F105" s="13"/>
      <c r="G105" s="40"/>
      <c r="H105" s="134"/>
      <c r="I105" s="133"/>
      <c r="J105" s="157"/>
      <c r="K105" s="40"/>
      <c r="L105" s="17"/>
      <c r="M105" s="132"/>
      <c r="N105" s="30"/>
      <c r="O105" s="13"/>
      <c r="P105" s="17"/>
      <c r="Q105" s="132"/>
      <c r="R105" s="157"/>
      <c r="S105" s="40"/>
      <c r="T105" s="13"/>
      <c r="U105" s="132"/>
      <c r="V105" s="157"/>
      <c r="W105" s="40"/>
      <c r="X105" s="13"/>
      <c r="Y105" s="20"/>
      <c r="Z105" s="423"/>
      <c r="AA105" s="176"/>
      <c r="AB105" s="56"/>
    </row>
    <row r="106" spans="2:28" x14ac:dyDescent="0.3">
      <c r="D106"/>
      <c r="U106"/>
      <c r="W106" s="2"/>
      <c r="X106" s="2"/>
      <c r="Y106" s="2"/>
      <c r="Z106" s="152"/>
      <c r="AB106" s="53"/>
    </row>
    <row r="107" spans="2:28" x14ac:dyDescent="0.3">
      <c r="D107"/>
      <c r="U107"/>
      <c r="W107" s="2"/>
      <c r="X107" s="2"/>
      <c r="Y107" s="2"/>
      <c r="Z107" s="152"/>
      <c r="AB107" s="53"/>
    </row>
  </sheetData>
  <mergeCells count="12">
    <mergeCell ref="B4:W5"/>
    <mergeCell ref="E7:G7"/>
    <mergeCell ref="I7:K7"/>
    <mergeCell ref="M7:O7"/>
    <mergeCell ref="Q7:S7"/>
    <mergeCell ref="U7:W7"/>
    <mergeCell ref="B57:W58"/>
    <mergeCell ref="E60:G60"/>
    <mergeCell ref="I60:K60"/>
    <mergeCell ref="M60:O60"/>
    <mergeCell ref="Q60:S60"/>
    <mergeCell ref="U60:W60"/>
  </mergeCells>
  <pageMargins left="0.7" right="0.7" top="0.75" bottom="0.75" header="0.3" footer="0.3"/>
  <pageSetup paperSize="5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54D9-6E00-44DE-B374-C4C27176E02B}">
  <sheetPr>
    <tabColor rgb="FF00B0F0"/>
  </sheetPr>
  <dimension ref="A2:AB109"/>
  <sheetViews>
    <sheetView zoomScaleNormal="100" workbookViewId="0">
      <selection activeCell="I109" sqref="I109"/>
    </sheetView>
  </sheetViews>
  <sheetFormatPr defaultRowHeight="14.4" x14ac:dyDescent="0.3"/>
  <cols>
    <col min="1" max="1" width="1.6640625" customWidth="1"/>
    <col min="2" max="2" width="25.77734375" customWidth="1"/>
    <col min="5" max="7" width="8.88671875" customWidth="1"/>
    <col min="8" max="8" width="1.33203125" customWidth="1"/>
    <col min="9" max="11" width="8.88671875" customWidth="1"/>
    <col min="12" max="12" width="1.33203125" customWidth="1"/>
    <col min="13" max="15" width="8.88671875" customWidth="1"/>
    <col min="16" max="16" width="0.88671875" customWidth="1"/>
    <col min="17" max="19" width="8.88671875" customWidth="1"/>
    <col min="20" max="20" width="1.109375" customWidth="1"/>
    <col min="21" max="22" width="8.88671875" customWidth="1"/>
    <col min="23" max="23" width="10.44140625" customWidth="1"/>
    <col min="24" max="24" width="1" customWidth="1"/>
    <col min="25" max="25" width="10.88671875" customWidth="1"/>
    <col min="26" max="26" width="8.88671875" style="53" customWidth="1"/>
    <col min="27" max="27" width="10.33203125" style="53" customWidth="1"/>
  </cols>
  <sheetData>
    <row r="2" spans="2:28" ht="16.2" thickBot="1" x14ac:dyDescent="0.35">
      <c r="B2" s="46" t="s">
        <v>275</v>
      </c>
      <c r="C2" s="46"/>
      <c r="D2" s="46"/>
      <c r="E2" s="46"/>
      <c r="F2" s="46"/>
      <c r="G2" s="46"/>
      <c r="H2" s="47"/>
      <c r="I2" s="47"/>
      <c r="J2" s="48"/>
      <c r="K2" s="48"/>
      <c r="L2" s="47"/>
      <c r="M2" s="47"/>
      <c r="N2" s="48"/>
      <c r="O2" s="2"/>
      <c r="S2" s="2"/>
      <c r="T2" s="2"/>
      <c r="W2" s="2"/>
      <c r="X2" s="2"/>
      <c r="Y2" s="2"/>
      <c r="Z2" s="218"/>
      <c r="AB2" s="53"/>
    </row>
    <row r="3" spans="2:28" ht="30" customHeight="1" thickBot="1" x14ac:dyDescent="0.45">
      <c r="B3" s="73" t="s">
        <v>3</v>
      </c>
      <c r="C3" s="74"/>
      <c r="D3" s="74"/>
      <c r="E3" s="74"/>
      <c r="F3" s="75"/>
      <c r="G3" s="75"/>
      <c r="H3" s="74"/>
      <c r="I3" s="74"/>
      <c r="J3" s="75"/>
      <c r="K3" s="75"/>
      <c r="L3" s="74"/>
      <c r="M3" s="74"/>
      <c r="N3" s="75"/>
      <c r="O3" s="75"/>
      <c r="P3" s="74"/>
      <c r="Q3" s="74"/>
      <c r="R3" s="74"/>
      <c r="S3" s="75"/>
      <c r="T3" s="75"/>
      <c r="U3" s="74"/>
      <c r="V3" s="74"/>
      <c r="W3" s="75"/>
      <c r="X3" s="75"/>
      <c r="Y3" s="75"/>
      <c r="Z3" s="219"/>
      <c r="AA3" s="162"/>
      <c r="AB3" s="162"/>
    </row>
    <row r="4" spans="2:28" x14ac:dyDescent="0.3">
      <c r="B4" s="681" t="s">
        <v>28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3"/>
      <c r="Y4" s="15"/>
      <c r="Z4" s="52"/>
      <c r="AA4" s="150"/>
      <c r="AB4" s="15"/>
    </row>
    <row r="5" spans="2:28" ht="15" thickBot="1" x14ac:dyDescent="0.35">
      <c r="B5" s="684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6"/>
      <c r="X5" s="17"/>
      <c r="Y5" s="17"/>
      <c r="Z5" s="56"/>
      <c r="AA5" s="521"/>
      <c r="AB5" s="17"/>
    </row>
    <row r="6" spans="2:28" ht="15" thickBot="1" x14ac:dyDescent="0.35">
      <c r="B6" s="80" t="s">
        <v>12</v>
      </c>
      <c r="C6" s="71"/>
      <c r="D6" s="71"/>
      <c r="E6" s="71"/>
      <c r="F6" s="72"/>
      <c r="G6" s="79"/>
      <c r="H6" s="81"/>
      <c r="I6" s="71" t="s">
        <v>14</v>
      </c>
      <c r="J6" s="72">
        <v>89.8</v>
      </c>
      <c r="K6" s="72"/>
      <c r="L6" s="82"/>
      <c r="M6" s="71" t="s">
        <v>13</v>
      </c>
      <c r="N6" s="72">
        <v>87.4</v>
      </c>
      <c r="O6" s="72"/>
      <c r="P6" s="83"/>
      <c r="Q6" s="71"/>
      <c r="R6" s="71"/>
      <c r="S6" s="72"/>
      <c r="T6" s="84"/>
      <c r="U6" s="64"/>
      <c r="V6" s="64"/>
      <c r="W6" s="65"/>
      <c r="X6" s="155"/>
      <c r="Y6" s="163"/>
      <c r="Z6" s="222"/>
      <c r="AA6" s="480"/>
      <c r="AB6" s="76"/>
    </row>
    <row r="7" spans="2:28" ht="30.6" thickBot="1" x14ac:dyDescent="0.45">
      <c r="B7" s="43" t="s">
        <v>55</v>
      </c>
      <c r="C7" s="86"/>
      <c r="D7" s="8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8" t="s">
        <v>279</v>
      </c>
      <c r="V7" s="679"/>
      <c r="W7" s="680"/>
      <c r="X7" s="55"/>
      <c r="Y7" s="356" t="s">
        <v>264</v>
      </c>
      <c r="Z7" s="418" t="s">
        <v>45</v>
      </c>
      <c r="AA7" s="457" t="s">
        <v>289</v>
      </c>
      <c r="AB7" s="136" t="s">
        <v>31</v>
      </c>
    </row>
    <row r="8" spans="2:28" ht="15" thickBot="1" x14ac:dyDescent="0.35">
      <c r="B8" s="90" t="s">
        <v>0</v>
      </c>
      <c r="C8" s="91" t="s">
        <v>1</v>
      </c>
      <c r="D8" s="24" t="s">
        <v>2</v>
      </c>
      <c r="E8" s="91"/>
      <c r="F8" s="92" t="s">
        <v>10</v>
      </c>
      <c r="G8" s="36" t="s">
        <v>8</v>
      </c>
      <c r="H8" s="23"/>
      <c r="I8" s="93"/>
      <c r="J8" s="92" t="s">
        <v>10</v>
      </c>
      <c r="K8" s="36" t="s">
        <v>8</v>
      </c>
      <c r="L8" s="23"/>
      <c r="M8" s="94"/>
      <c r="N8" s="36" t="s">
        <v>10</v>
      </c>
      <c r="O8" s="36" t="s">
        <v>8</v>
      </c>
      <c r="P8" s="23"/>
      <c r="Q8" s="93"/>
      <c r="R8" s="95" t="s">
        <v>10</v>
      </c>
      <c r="S8" s="36" t="s">
        <v>6</v>
      </c>
      <c r="T8" s="96"/>
      <c r="U8" s="93"/>
      <c r="V8" s="95" t="s">
        <v>10</v>
      </c>
      <c r="W8" s="154" t="s">
        <v>6</v>
      </c>
      <c r="X8" s="21"/>
      <c r="Y8" s="36"/>
      <c r="Z8" s="418"/>
      <c r="AA8" s="456"/>
      <c r="AB8" s="55"/>
    </row>
    <row r="9" spans="2:28" x14ac:dyDescent="0.3">
      <c r="B9" s="137" t="s">
        <v>110</v>
      </c>
      <c r="C9" s="512" t="s">
        <v>67</v>
      </c>
      <c r="D9" s="517"/>
      <c r="E9" s="512" t="s">
        <v>4</v>
      </c>
      <c r="F9" s="442">
        <v>47.86</v>
      </c>
      <c r="G9" s="478">
        <f>LARGE(F10:F11,1)+F9</f>
        <v>95.42</v>
      </c>
      <c r="H9" s="511"/>
      <c r="I9" s="512" t="s">
        <v>4</v>
      </c>
      <c r="J9" s="442">
        <v>47.04</v>
      </c>
      <c r="K9" s="478">
        <f>LARGE(J10:J11,1)+J9</f>
        <v>95.09</v>
      </c>
      <c r="L9" s="511"/>
      <c r="M9" s="512" t="s">
        <v>4</v>
      </c>
      <c r="N9" s="442">
        <v>46.77</v>
      </c>
      <c r="O9" s="358">
        <f>LARGE(N10:N11,1)+N9</f>
        <v>95.050000000000011</v>
      </c>
      <c r="P9" s="458"/>
      <c r="Q9" s="512" t="s">
        <v>4</v>
      </c>
      <c r="R9" s="442">
        <v>14.11</v>
      </c>
      <c r="S9" s="358">
        <f>LARGE(R10:R11,1)+R9</f>
        <v>60.33</v>
      </c>
      <c r="T9" s="458"/>
      <c r="U9" s="512" t="s">
        <v>4</v>
      </c>
      <c r="V9" s="442">
        <v>0</v>
      </c>
      <c r="W9" s="358">
        <f>LARGE(V10:V11,1)+V9</f>
        <v>0</v>
      </c>
      <c r="X9" s="19"/>
      <c r="Y9" s="9">
        <f>95.42+95.09</f>
        <v>190.51</v>
      </c>
      <c r="Z9" s="419">
        <f>RANK(Y9,$Y$9:$Y$55)</f>
        <v>1</v>
      </c>
      <c r="AA9" s="149" t="s">
        <v>294</v>
      </c>
      <c r="AB9" s="54"/>
    </row>
    <row r="10" spans="2:28" x14ac:dyDescent="0.3">
      <c r="B10" s="137"/>
      <c r="C10" s="512"/>
      <c r="D10" s="517"/>
      <c r="E10" s="512" t="s">
        <v>5</v>
      </c>
      <c r="F10" s="442">
        <v>40.94</v>
      </c>
      <c r="G10" s="358"/>
      <c r="H10" s="511"/>
      <c r="I10" s="512" t="s">
        <v>5</v>
      </c>
      <c r="J10" s="442">
        <v>48.05</v>
      </c>
      <c r="K10" s="358"/>
      <c r="L10" s="511"/>
      <c r="M10" s="512" t="s">
        <v>5</v>
      </c>
      <c r="N10" s="442">
        <v>47.69</v>
      </c>
      <c r="O10" s="358"/>
      <c r="P10" s="459"/>
      <c r="Q10" s="512" t="s">
        <v>5</v>
      </c>
      <c r="R10" s="442">
        <v>46.22</v>
      </c>
      <c r="S10" s="358"/>
      <c r="T10" s="459"/>
      <c r="U10" s="512" t="s">
        <v>5</v>
      </c>
      <c r="V10" s="442">
        <v>0</v>
      </c>
      <c r="W10" s="358"/>
      <c r="X10" s="19"/>
      <c r="Y10" s="9"/>
      <c r="Z10" s="419"/>
      <c r="AA10" s="149"/>
      <c r="AB10" s="54"/>
    </row>
    <row r="11" spans="2:28" x14ac:dyDescent="0.3">
      <c r="B11" s="137"/>
      <c r="C11" s="512"/>
      <c r="D11" s="517"/>
      <c r="E11" s="512" t="s">
        <v>16</v>
      </c>
      <c r="F11" s="442">
        <v>47.56</v>
      </c>
      <c r="G11" s="358"/>
      <c r="H11" s="511"/>
      <c r="I11" s="512" t="s">
        <v>16</v>
      </c>
      <c r="J11" s="442">
        <v>47.78</v>
      </c>
      <c r="K11" s="358"/>
      <c r="L11" s="511"/>
      <c r="M11" s="512" t="s">
        <v>16</v>
      </c>
      <c r="N11" s="442">
        <v>48.28</v>
      </c>
      <c r="O11" s="358"/>
      <c r="P11" s="459"/>
      <c r="Q11" s="512" t="s">
        <v>16</v>
      </c>
      <c r="R11" s="442">
        <v>0</v>
      </c>
      <c r="S11" s="358"/>
      <c r="T11" s="459"/>
      <c r="U11" s="512" t="s">
        <v>16</v>
      </c>
      <c r="V11" s="442">
        <v>0</v>
      </c>
      <c r="W11" s="358"/>
      <c r="X11" s="19"/>
      <c r="Y11" s="9"/>
      <c r="Z11" s="419"/>
      <c r="AA11" s="149"/>
      <c r="AB11" s="54"/>
    </row>
    <row r="12" spans="2:28" x14ac:dyDescent="0.3">
      <c r="B12" s="295"/>
      <c r="C12" s="520"/>
      <c r="D12" s="519"/>
      <c r="E12" s="520"/>
      <c r="F12" s="471"/>
      <c r="G12" s="476"/>
      <c r="H12" s="518"/>
      <c r="I12" s="520"/>
      <c r="J12" s="471"/>
      <c r="K12" s="476"/>
      <c r="L12" s="518"/>
      <c r="M12" s="520"/>
      <c r="N12" s="471"/>
      <c r="O12" s="476"/>
      <c r="P12" s="481"/>
      <c r="Q12" s="520"/>
      <c r="R12" s="471"/>
      <c r="S12" s="476"/>
      <c r="T12" s="481"/>
      <c r="U12" s="520"/>
      <c r="V12" s="471"/>
      <c r="W12" s="476"/>
      <c r="X12" s="302"/>
      <c r="Y12" s="303"/>
      <c r="Z12" s="419"/>
      <c r="AA12" s="149"/>
      <c r="AB12" s="54"/>
    </row>
    <row r="13" spans="2:28" x14ac:dyDescent="0.3">
      <c r="B13" s="137" t="s">
        <v>111</v>
      </c>
      <c r="C13" s="512" t="s">
        <v>15</v>
      </c>
      <c r="D13" s="517"/>
      <c r="E13" s="512" t="s">
        <v>4</v>
      </c>
      <c r="F13" s="442">
        <v>46.76</v>
      </c>
      <c r="G13" s="478">
        <f>LARGE(F14:F15,1)+F13</f>
        <v>92.36</v>
      </c>
      <c r="H13" s="511"/>
      <c r="I13" s="512" t="s">
        <v>4</v>
      </c>
      <c r="J13" s="442">
        <v>44.78</v>
      </c>
      <c r="K13" s="358">
        <f>LARGE(J14:J15,1)+J13</f>
        <v>88.69</v>
      </c>
      <c r="L13" s="511"/>
      <c r="M13" s="512" t="s">
        <v>4</v>
      </c>
      <c r="N13" s="442">
        <v>47.54</v>
      </c>
      <c r="O13" s="478">
        <f>LARGE(N14:N15,1)+N13</f>
        <v>92.949999999999989</v>
      </c>
      <c r="P13" s="459"/>
      <c r="Q13" s="512" t="s">
        <v>4</v>
      </c>
      <c r="R13" s="442">
        <v>41.17</v>
      </c>
      <c r="S13" s="358">
        <f>LARGE(R14:R15,1)+R13</f>
        <v>50.39</v>
      </c>
      <c r="T13" s="459"/>
      <c r="U13" s="512" t="s">
        <v>4</v>
      </c>
      <c r="V13" s="442">
        <v>0</v>
      </c>
      <c r="W13" s="358">
        <f>LARGE(V14:V15,1)+V13</f>
        <v>0</v>
      </c>
      <c r="X13" s="19"/>
      <c r="Y13" s="9">
        <f>92.36+92.95</f>
        <v>185.31</v>
      </c>
      <c r="Z13" s="419">
        <f>RANK(Y13,$Y$9:$Y$55)</f>
        <v>2</v>
      </c>
      <c r="AA13" s="149" t="s">
        <v>294</v>
      </c>
      <c r="AB13" s="54"/>
    </row>
    <row r="14" spans="2:28" x14ac:dyDescent="0.3">
      <c r="B14" s="137"/>
      <c r="C14" s="512"/>
      <c r="D14" s="517"/>
      <c r="E14" s="512" t="s">
        <v>5</v>
      </c>
      <c r="F14" s="442">
        <v>40.770000000000003</v>
      </c>
      <c r="G14" s="358"/>
      <c r="H14" s="511"/>
      <c r="I14" s="512" t="s">
        <v>5</v>
      </c>
      <c r="J14" s="442">
        <v>41.64</v>
      </c>
      <c r="K14" s="358"/>
      <c r="L14" s="511"/>
      <c r="M14" s="512" t="s">
        <v>5</v>
      </c>
      <c r="N14" s="442">
        <v>45.41</v>
      </c>
      <c r="O14" s="358"/>
      <c r="P14" s="459"/>
      <c r="Q14" s="512" t="s">
        <v>5</v>
      </c>
      <c r="R14" s="442">
        <v>9.2200000000000006</v>
      </c>
      <c r="S14" s="358"/>
      <c r="T14" s="459"/>
      <c r="U14" s="512" t="s">
        <v>5</v>
      </c>
      <c r="V14" s="442">
        <v>0</v>
      </c>
      <c r="W14" s="358"/>
      <c r="X14" s="19"/>
      <c r="Y14" s="9"/>
      <c r="Z14" s="419"/>
      <c r="AA14" s="149"/>
      <c r="AB14" s="54"/>
    </row>
    <row r="15" spans="2:28" x14ac:dyDescent="0.3">
      <c r="B15" s="137"/>
      <c r="C15" s="512"/>
      <c r="D15" s="517"/>
      <c r="E15" s="512" t="s">
        <v>16</v>
      </c>
      <c r="F15" s="442">
        <v>45.6</v>
      </c>
      <c r="G15" s="358"/>
      <c r="H15" s="511"/>
      <c r="I15" s="512" t="s">
        <v>16</v>
      </c>
      <c r="J15" s="442">
        <v>43.91</v>
      </c>
      <c r="K15" s="358"/>
      <c r="L15" s="511"/>
      <c r="M15" s="512" t="s">
        <v>16</v>
      </c>
      <c r="N15" s="442">
        <v>17.02</v>
      </c>
      <c r="O15" s="358"/>
      <c r="P15" s="459"/>
      <c r="Q15" s="512" t="s">
        <v>16</v>
      </c>
      <c r="R15" s="442">
        <v>0</v>
      </c>
      <c r="S15" s="358"/>
      <c r="T15" s="459"/>
      <c r="U15" s="512" t="s">
        <v>16</v>
      </c>
      <c r="V15" s="442">
        <v>0</v>
      </c>
      <c r="W15" s="358"/>
      <c r="X15" s="19"/>
      <c r="Y15" s="9"/>
      <c r="Z15" s="419"/>
      <c r="AA15" s="149"/>
      <c r="AB15" s="54"/>
    </row>
    <row r="16" spans="2:28" x14ac:dyDescent="0.3">
      <c r="B16" s="295"/>
      <c r="C16" s="520"/>
      <c r="D16" s="519"/>
      <c r="E16" s="520"/>
      <c r="F16" s="471"/>
      <c r="G16" s="476"/>
      <c r="H16" s="518"/>
      <c r="I16" s="519"/>
      <c r="J16" s="471"/>
      <c r="K16" s="476"/>
      <c r="L16" s="518"/>
      <c r="M16" s="520"/>
      <c r="N16" s="471"/>
      <c r="O16" s="476"/>
      <c r="P16" s="518"/>
      <c r="Q16" s="519"/>
      <c r="R16" s="520"/>
      <c r="S16" s="522"/>
      <c r="T16" s="481"/>
      <c r="U16" s="519"/>
      <c r="V16" s="520"/>
      <c r="W16" s="522"/>
      <c r="X16" s="302"/>
      <c r="Y16" s="303"/>
      <c r="Z16" s="419"/>
      <c r="AA16" s="149"/>
      <c r="AB16" s="54"/>
    </row>
    <row r="17" spans="2:28" x14ac:dyDescent="0.3">
      <c r="B17" s="137" t="s">
        <v>112</v>
      </c>
      <c r="C17" s="512" t="s">
        <v>15</v>
      </c>
      <c r="D17" s="517"/>
      <c r="E17" s="512" t="s">
        <v>4</v>
      </c>
      <c r="F17" s="442">
        <v>14.29</v>
      </c>
      <c r="G17" s="358">
        <f>LARGE(F18:F19,1)+F17</f>
        <v>57.37</v>
      </c>
      <c r="H17" s="511"/>
      <c r="I17" s="517" t="s">
        <v>4</v>
      </c>
      <c r="J17" s="442">
        <v>0</v>
      </c>
      <c r="K17" s="358">
        <f>LARGE(J18:J19,1)+J17</f>
        <v>0</v>
      </c>
      <c r="L17" s="511"/>
      <c r="M17" s="517" t="s">
        <v>4</v>
      </c>
      <c r="N17" s="442">
        <v>9.6199999999999992</v>
      </c>
      <c r="O17" s="358">
        <f>LARGE(N18:N19,1)+N17</f>
        <v>54.51</v>
      </c>
      <c r="P17" s="511"/>
      <c r="Q17" s="512" t="s">
        <v>4</v>
      </c>
      <c r="R17" s="442">
        <v>0</v>
      </c>
      <c r="S17" s="358">
        <f>LARGE(R18:R19,1)+R17</f>
        <v>0</v>
      </c>
      <c r="T17" s="459"/>
      <c r="U17" s="512" t="s">
        <v>4</v>
      </c>
      <c r="V17" s="442">
        <v>0</v>
      </c>
      <c r="W17" s="358">
        <f>LARGE(V18:V19,1)+V17</f>
        <v>0</v>
      </c>
      <c r="X17" s="19"/>
      <c r="Y17" s="9">
        <f>57.37+54.51</f>
        <v>111.88</v>
      </c>
      <c r="Z17" s="419">
        <f>RANK(Y17,$Y$9:$Y$55)</f>
        <v>6</v>
      </c>
      <c r="AA17" s="149" t="s">
        <v>290</v>
      </c>
      <c r="AB17" s="54"/>
    </row>
    <row r="18" spans="2:28" x14ac:dyDescent="0.3">
      <c r="B18" s="137"/>
      <c r="C18" s="512"/>
      <c r="D18" s="517"/>
      <c r="E18" s="512" t="s">
        <v>5</v>
      </c>
      <c r="F18" s="442">
        <v>43.08</v>
      </c>
      <c r="G18" s="358"/>
      <c r="H18" s="511"/>
      <c r="I18" s="517" t="s">
        <v>5</v>
      </c>
      <c r="J18" s="442">
        <v>0</v>
      </c>
      <c r="K18" s="358"/>
      <c r="L18" s="511"/>
      <c r="M18" s="517" t="s">
        <v>5</v>
      </c>
      <c r="N18" s="442">
        <v>9.0299999999999994</v>
      </c>
      <c r="O18" s="358"/>
      <c r="P18" s="511"/>
      <c r="Q18" s="512" t="s">
        <v>5</v>
      </c>
      <c r="R18" s="442">
        <v>0</v>
      </c>
      <c r="S18" s="358"/>
      <c r="T18" s="459"/>
      <c r="U18" s="512" t="s">
        <v>5</v>
      </c>
      <c r="V18" s="442">
        <v>0</v>
      </c>
      <c r="W18" s="358"/>
      <c r="X18" s="19"/>
      <c r="Y18" s="9"/>
      <c r="Z18" s="419"/>
      <c r="AA18" s="149"/>
      <c r="AB18" s="54"/>
    </row>
    <row r="19" spans="2:28" x14ac:dyDescent="0.3">
      <c r="B19" s="137"/>
      <c r="C19" s="512"/>
      <c r="D19" s="517"/>
      <c r="E19" s="512" t="s">
        <v>16</v>
      </c>
      <c r="F19" s="442">
        <v>27.05</v>
      </c>
      <c r="G19" s="358"/>
      <c r="H19" s="511"/>
      <c r="I19" s="517" t="s">
        <v>16</v>
      </c>
      <c r="J19" s="442">
        <v>0</v>
      </c>
      <c r="K19" s="358"/>
      <c r="L19" s="511"/>
      <c r="M19" s="517" t="s">
        <v>16</v>
      </c>
      <c r="N19" s="442">
        <v>44.89</v>
      </c>
      <c r="O19" s="358"/>
      <c r="P19" s="511"/>
      <c r="Q19" s="512" t="s">
        <v>16</v>
      </c>
      <c r="R19" s="442">
        <v>0</v>
      </c>
      <c r="S19" s="358"/>
      <c r="T19" s="459"/>
      <c r="U19" s="512" t="s">
        <v>16</v>
      </c>
      <c r="V19" s="442">
        <v>0</v>
      </c>
      <c r="W19" s="358"/>
      <c r="X19" s="19"/>
      <c r="Y19" s="9"/>
      <c r="Z19" s="419"/>
      <c r="AA19" s="149"/>
      <c r="AB19" s="54"/>
    </row>
    <row r="20" spans="2:28" x14ac:dyDescent="0.3">
      <c r="B20" s="295"/>
      <c r="C20" s="520"/>
      <c r="D20" s="519"/>
      <c r="E20" s="520"/>
      <c r="F20" s="471"/>
      <c r="G20" s="476"/>
      <c r="H20" s="518"/>
      <c r="I20" s="519"/>
      <c r="J20" s="471"/>
      <c r="K20" s="476"/>
      <c r="L20" s="518"/>
      <c r="M20" s="519"/>
      <c r="N20" s="471"/>
      <c r="O20" s="476"/>
      <c r="P20" s="518"/>
      <c r="Q20" s="519"/>
      <c r="R20" s="520"/>
      <c r="S20" s="476"/>
      <c r="T20" s="481"/>
      <c r="U20" s="519"/>
      <c r="V20" s="520"/>
      <c r="W20" s="476"/>
      <c r="X20" s="302"/>
      <c r="Y20" s="303"/>
      <c r="Z20" s="419"/>
      <c r="AA20" s="149"/>
      <c r="AB20" s="54"/>
    </row>
    <row r="21" spans="2:28" x14ac:dyDescent="0.3">
      <c r="B21" s="137" t="s">
        <v>113</v>
      </c>
      <c r="C21" s="512" t="s">
        <v>67</v>
      </c>
      <c r="D21" s="517"/>
      <c r="E21" s="512" t="s">
        <v>4</v>
      </c>
      <c r="F21" s="442">
        <v>31.4</v>
      </c>
      <c r="G21" s="358">
        <f>LARGE(F22:F23,1)+F21</f>
        <v>67.42</v>
      </c>
      <c r="H21" s="511"/>
      <c r="I21" s="517" t="s">
        <v>4</v>
      </c>
      <c r="J21" s="442">
        <v>5.28</v>
      </c>
      <c r="K21" s="358">
        <f>LARGE(J22:J23,1)+J21</f>
        <v>46.11</v>
      </c>
      <c r="L21" s="511"/>
      <c r="M21" s="517" t="s">
        <v>4</v>
      </c>
      <c r="N21" s="442">
        <v>46.31</v>
      </c>
      <c r="O21" s="478">
        <f>LARGE(N22:N23,1)+N21</f>
        <v>92.460000000000008</v>
      </c>
      <c r="P21" s="511"/>
      <c r="Q21" s="517" t="s">
        <v>4</v>
      </c>
      <c r="R21" s="442">
        <v>41.23</v>
      </c>
      <c r="S21" s="358">
        <f>LARGE(R22:R23,1)+R21</f>
        <v>71.86</v>
      </c>
      <c r="T21" s="459"/>
      <c r="U21" s="517" t="s">
        <v>4</v>
      </c>
      <c r="V21" s="442">
        <v>0</v>
      </c>
      <c r="W21" s="358">
        <f>LARGE(V22:V23,1)+V21</f>
        <v>0</v>
      </c>
      <c r="X21" s="19"/>
      <c r="Y21" s="9">
        <f>92.46+71.86</f>
        <v>164.32</v>
      </c>
      <c r="Z21" s="419">
        <f>RANK(Y21,$Y$9:$Y$55)</f>
        <v>5</v>
      </c>
      <c r="AA21" s="149" t="s">
        <v>290</v>
      </c>
      <c r="AB21" s="54"/>
    </row>
    <row r="22" spans="2:28" x14ac:dyDescent="0.3">
      <c r="B22" s="137"/>
      <c r="C22" s="512"/>
      <c r="D22" s="517"/>
      <c r="E22" s="512" t="s">
        <v>5</v>
      </c>
      <c r="F22" s="442">
        <v>36.020000000000003</v>
      </c>
      <c r="G22" s="358"/>
      <c r="H22" s="511"/>
      <c r="I22" s="517" t="s">
        <v>5</v>
      </c>
      <c r="J22" s="442">
        <v>40.83</v>
      </c>
      <c r="K22" s="358"/>
      <c r="L22" s="511"/>
      <c r="M22" s="517" t="s">
        <v>5</v>
      </c>
      <c r="N22" s="442">
        <v>23.97</v>
      </c>
      <c r="O22" s="358"/>
      <c r="P22" s="511"/>
      <c r="Q22" s="517" t="s">
        <v>5</v>
      </c>
      <c r="R22" s="442">
        <v>30.63</v>
      </c>
      <c r="S22" s="358"/>
      <c r="T22" s="459"/>
      <c r="U22" s="517" t="s">
        <v>5</v>
      </c>
      <c r="V22" s="442">
        <v>0</v>
      </c>
      <c r="W22" s="358"/>
      <c r="X22" s="19"/>
      <c r="Y22" s="9"/>
      <c r="Z22" s="419"/>
      <c r="AA22" s="149"/>
      <c r="AB22" s="54"/>
    </row>
    <row r="23" spans="2:28" x14ac:dyDescent="0.3">
      <c r="B23" s="137"/>
      <c r="C23" s="512"/>
      <c r="D23" s="517"/>
      <c r="E23" s="512" t="s">
        <v>16</v>
      </c>
      <c r="F23" s="442">
        <v>4.7699999999999996</v>
      </c>
      <c r="G23" s="358"/>
      <c r="H23" s="511"/>
      <c r="I23" s="517" t="s">
        <v>16</v>
      </c>
      <c r="J23" s="442">
        <v>0</v>
      </c>
      <c r="K23" s="358"/>
      <c r="L23" s="511"/>
      <c r="M23" s="517" t="s">
        <v>16</v>
      </c>
      <c r="N23" s="442">
        <v>46.15</v>
      </c>
      <c r="O23" s="358"/>
      <c r="P23" s="511"/>
      <c r="Q23" s="517" t="s">
        <v>16</v>
      </c>
      <c r="R23" s="442">
        <v>0</v>
      </c>
      <c r="S23" s="358"/>
      <c r="T23" s="459"/>
      <c r="U23" s="517" t="s">
        <v>16</v>
      </c>
      <c r="V23" s="442">
        <v>0</v>
      </c>
      <c r="W23" s="358"/>
      <c r="X23" s="19"/>
      <c r="Y23" s="9"/>
      <c r="Z23" s="419"/>
      <c r="AA23" s="149"/>
      <c r="AB23" s="54"/>
    </row>
    <row r="24" spans="2:28" x14ac:dyDescent="0.3">
      <c r="B24" s="307"/>
      <c r="C24" s="525"/>
      <c r="D24" s="526"/>
      <c r="E24" s="525"/>
      <c r="F24" s="523"/>
      <c r="G24" s="446"/>
      <c r="H24" s="527"/>
      <c r="I24" s="526"/>
      <c r="J24" s="523"/>
      <c r="K24" s="446"/>
      <c r="L24" s="527"/>
      <c r="M24" s="526"/>
      <c r="N24" s="523"/>
      <c r="O24" s="446"/>
      <c r="P24" s="527"/>
      <c r="Q24" s="526"/>
      <c r="R24" s="525"/>
      <c r="S24" s="446"/>
      <c r="T24" s="528"/>
      <c r="U24" s="526"/>
      <c r="V24" s="525"/>
      <c r="W24" s="446"/>
      <c r="X24" s="315"/>
      <c r="Y24" s="316"/>
      <c r="Z24" s="419"/>
      <c r="AA24" s="149"/>
      <c r="AB24" s="54"/>
    </row>
    <row r="25" spans="2:28" x14ac:dyDescent="0.3">
      <c r="B25" s="137" t="s">
        <v>114</v>
      </c>
      <c r="C25" s="512" t="s">
        <v>15</v>
      </c>
      <c r="D25" s="517"/>
      <c r="E25" s="512" t="s">
        <v>4</v>
      </c>
      <c r="F25" s="442">
        <v>0</v>
      </c>
      <c r="G25" s="358">
        <f t="shared" ref="G25" si="0">LARGE(F25:F26,1)+F27</f>
        <v>0</v>
      </c>
      <c r="H25" s="511"/>
      <c r="I25" s="517" t="s">
        <v>4</v>
      </c>
      <c r="J25" s="442">
        <v>0</v>
      </c>
      <c r="K25" s="358">
        <f t="shared" ref="K25:K49" si="1">LARGE(J26:J27,1)+J25</f>
        <v>0</v>
      </c>
      <c r="L25" s="511"/>
      <c r="M25" s="517" t="s">
        <v>4</v>
      </c>
      <c r="N25" s="442">
        <v>43.74</v>
      </c>
      <c r="O25" s="478">
        <f>LARGE(N26:N27,1)+N25</f>
        <v>88.16</v>
      </c>
      <c r="P25" s="511"/>
      <c r="Q25" s="517" t="s">
        <v>4</v>
      </c>
      <c r="R25" s="442">
        <v>44.22</v>
      </c>
      <c r="S25" s="358">
        <f>LARGE(R26:R27,1)+R25</f>
        <v>85.1</v>
      </c>
      <c r="T25" s="459"/>
      <c r="U25" s="517" t="s">
        <v>4</v>
      </c>
      <c r="V25" s="442">
        <v>0</v>
      </c>
      <c r="W25" s="358">
        <f>LARGE(V25:V26,1)+V27</f>
        <v>0</v>
      </c>
      <c r="X25" s="19"/>
      <c r="Y25" s="9">
        <f>88.16+85.1</f>
        <v>173.26</v>
      </c>
      <c r="Z25" s="419">
        <f>RANK(Y25,$Y$9:$Y$55)</f>
        <v>4</v>
      </c>
      <c r="AA25" s="149" t="s">
        <v>290</v>
      </c>
      <c r="AB25" s="54"/>
    </row>
    <row r="26" spans="2:28" x14ac:dyDescent="0.3">
      <c r="B26" s="137"/>
      <c r="C26" s="512"/>
      <c r="D26" s="517"/>
      <c r="E26" s="512" t="s">
        <v>5</v>
      </c>
      <c r="F26" s="442">
        <v>0</v>
      </c>
      <c r="G26" s="358"/>
      <c r="H26" s="511"/>
      <c r="I26" s="517" t="s">
        <v>5</v>
      </c>
      <c r="J26" s="442">
        <v>0</v>
      </c>
      <c r="K26" s="358"/>
      <c r="L26" s="511"/>
      <c r="M26" s="517" t="s">
        <v>5</v>
      </c>
      <c r="N26" s="442">
        <v>44.36</v>
      </c>
      <c r="O26" s="358"/>
      <c r="P26" s="511"/>
      <c r="Q26" s="517" t="s">
        <v>5</v>
      </c>
      <c r="R26" s="442">
        <v>40.880000000000003</v>
      </c>
      <c r="S26" s="358"/>
      <c r="T26" s="459"/>
      <c r="U26" s="517" t="s">
        <v>5</v>
      </c>
      <c r="V26" s="442">
        <v>0</v>
      </c>
      <c r="W26" s="358"/>
      <c r="X26" s="19"/>
      <c r="Y26" s="9"/>
      <c r="Z26" s="419"/>
      <c r="AA26" s="149"/>
      <c r="AB26" s="54"/>
    </row>
    <row r="27" spans="2:28" x14ac:dyDescent="0.3">
      <c r="B27" s="137"/>
      <c r="C27" s="512"/>
      <c r="D27" s="517"/>
      <c r="E27" s="512" t="s">
        <v>16</v>
      </c>
      <c r="F27" s="442"/>
      <c r="G27" s="358"/>
      <c r="H27" s="511"/>
      <c r="I27" s="517" t="s">
        <v>16</v>
      </c>
      <c r="J27" s="442">
        <v>0</v>
      </c>
      <c r="K27" s="358"/>
      <c r="L27" s="511"/>
      <c r="M27" s="517" t="s">
        <v>16</v>
      </c>
      <c r="N27" s="442">
        <v>44.42</v>
      </c>
      <c r="O27" s="358"/>
      <c r="P27" s="511"/>
      <c r="Q27" s="517" t="s">
        <v>16</v>
      </c>
      <c r="R27" s="442">
        <v>0</v>
      </c>
      <c r="S27" s="358"/>
      <c r="T27" s="459"/>
      <c r="U27" s="517" t="s">
        <v>16</v>
      </c>
      <c r="V27" s="442">
        <v>0</v>
      </c>
      <c r="W27" s="358"/>
      <c r="X27" s="19"/>
      <c r="Y27" s="9"/>
      <c r="Z27" s="419"/>
      <c r="AA27" s="149"/>
      <c r="AB27" s="54"/>
    </row>
    <row r="28" spans="2:28" x14ac:dyDescent="0.3">
      <c r="B28" s="137"/>
      <c r="C28" s="512"/>
      <c r="D28" s="517"/>
      <c r="E28" s="512"/>
      <c r="F28" s="442"/>
      <c r="G28" s="358"/>
      <c r="H28" s="511"/>
      <c r="I28" s="517"/>
      <c r="J28" s="442"/>
      <c r="K28" s="358"/>
      <c r="L28" s="511"/>
      <c r="M28" s="517"/>
      <c r="N28" s="442"/>
      <c r="O28" s="358"/>
      <c r="P28" s="511"/>
      <c r="Q28" s="517"/>
      <c r="R28" s="512"/>
      <c r="S28" s="358"/>
      <c r="T28" s="459"/>
      <c r="U28" s="517"/>
      <c r="V28" s="512"/>
      <c r="W28" s="358"/>
      <c r="X28" s="19"/>
      <c r="Y28" s="9"/>
      <c r="Z28" s="419"/>
      <c r="AA28" s="149"/>
      <c r="AB28" s="54"/>
    </row>
    <row r="29" spans="2:28" x14ac:dyDescent="0.3">
      <c r="B29" s="307" t="s">
        <v>184</v>
      </c>
      <c r="C29" s="525" t="s">
        <v>67</v>
      </c>
      <c r="D29" s="562"/>
      <c r="E29" s="525" t="s">
        <v>4</v>
      </c>
      <c r="F29" s="523">
        <v>0</v>
      </c>
      <c r="G29" s="446">
        <f t="shared" ref="G29" si="2">LARGE(F29:F30,1)+F31</f>
        <v>0</v>
      </c>
      <c r="H29" s="527"/>
      <c r="I29" s="526" t="s">
        <v>4</v>
      </c>
      <c r="J29" s="523">
        <v>45.9</v>
      </c>
      <c r="K29" s="446">
        <f t="shared" si="1"/>
        <v>74.25</v>
      </c>
      <c r="L29" s="527"/>
      <c r="M29" s="526" t="s">
        <v>4</v>
      </c>
      <c r="N29" s="523">
        <v>0</v>
      </c>
      <c r="O29" s="446">
        <f>LARGE(N29:N30,1)+N31</f>
        <v>0</v>
      </c>
      <c r="P29" s="527"/>
      <c r="Q29" s="526" t="s">
        <v>4</v>
      </c>
      <c r="R29" s="523">
        <v>43.95</v>
      </c>
      <c r="S29" s="536">
        <f>LARGE(R30:R31,1)+R29</f>
        <v>88.35</v>
      </c>
      <c r="T29" s="528"/>
      <c r="U29" s="526" t="s">
        <v>4</v>
      </c>
      <c r="V29" s="523">
        <v>45.49</v>
      </c>
      <c r="W29" s="536">
        <f>LARGE(V30:V31,1)+V29</f>
        <v>92.64</v>
      </c>
      <c r="X29" s="315"/>
      <c r="Y29" s="316">
        <f>88.35+92.64</f>
        <v>180.99</v>
      </c>
      <c r="Z29" s="419">
        <f>RANK(Y29,$Y$9:$Y$55)</f>
        <v>3</v>
      </c>
      <c r="AA29" s="149" t="s">
        <v>295</v>
      </c>
      <c r="AB29" s="54"/>
    </row>
    <row r="30" spans="2:28" x14ac:dyDescent="0.3">
      <c r="B30" s="137" t="s">
        <v>198</v>
      </c>
      <c r="C30" s="512"/>
      <c r="D30" s="517"/>
      <c r="E30" s="512" t="s">
        <v>5</v>
      </c>
      <c r="F30" s="442">
        <v>0</v>
      </c>
      <c r="G30" s="358"/>
      <c r="H30" s="511"/>
      <c r="I30" s="517" t="s">
        <v>5</v>
      </c>
      <c r="J30" s="442">
        <v>28.35</v>
      </c>
      <c r="K30" s="358"/>
      <c r="L30" s="511"/>
      <c r="M30" s="517" t="s">
        <v>5</v>
      </c>
      <c r="N30" s="442">
        <v>0</v>
      </c>
      <c r="O30" s="358"/>
      <c r="P30" s="511"/>
      <c r="Q30" s="517" t="s">
        <v>5</v>
      </c>
      <c r="R30" s="442">
        <v>44.4</v>
      </c>
      <c r="S30" s="358"/>
      <c r="T30" s="459"/>
      <c r="U30" s="517" t="s">
        <v>5</v>
      </c>
      <c r="V30" s="442">
        <v>46.51</v>
      </c>
      <c r="W30" s="358"/>
      <c r="X30" s="19"/>
      <c r="Y30" s="9"/>
      <c r="Z30" s="419"/>
      <c r="AA30" s="149"/>
      <c r="AB30" s="54"/>
    </row>
    <row r="31" spans="2:28" x14ac:dyDescent="0.3">
      <c r="B31" s="137"/>
      <c r="C31" s="512"/>
      <c r="D31" s="517"/>
      <c r="E31" s="512" t="s">
        <v>34</v>
      </c>
      <c r="F31" s="442">
        <v>0</v>
      </c>
      <c r="G31" s="358"/>
      <c r="H31" s="511"/>
      <c r="I31" s="517" t="s">
        <v>16</v>
      </c>
      <c r="J31" s="442">
        <v>14.39</v>
      </c>
      <c r="K31" s="358"/>
      <c r="L31" s="511"/>
      <c r="M31" s="517" t="s">
        <v>16</v>
      </c>
      <c r="N31" s="442">
        <v>0</v>
      </c>
      <c r="O31" s="358"/>
      <c r="P31" s="511"/>
      <c r="Q31" s="517" t="s">
        <v>16</v>
      </c>
      <c r="R31" s="442">
        <v>0</v>
      </c>
      <c r="S31" s="358"/>
      <c r="T31" s="459"/>
      <c r="U31" s="517" t="s">
        <v>16</v>
      </c>
      <c r="V31" s="442">
        <v>47.15</v>
      </c>
      <c r="W31" s="358"/>
      <c r="X31" s="19"/>
      <c r="Y31" s="9"/>
      <c r="Z31" s="419"/>
      <c r="AA31" s="149"/>
      <c r="AB31" s="54"/>
    </row>
    <row r="32" spans="2:28" x14ac:dyDescent="0.3">
      <c r="B32" s="137"/>
      <c r="C32" s="512"/>
      <c r="D32" s="517"/>
      <c r="E32" s="512"/>
      <c r="F32" s="442"/>
      <c r="G32" s="358"/>
      <c r="H32" s="511"/>
      <c r="I32" s="517"/>
      <c r="J32" s="442"/>
      <c r="K32" s="358"/>
      <c r="L32" s="511"/>
      <c r="M32" s="517"/>
      <c r="N32" s="442"/>
      <c r="O32" s="358"/>
      <c r="P32" s="511"/>
      <c r="Q32" s="517"/>
      <c r="R32" s="512"/>
      <c r="S32" s="358"/>
      <c r="T32" s="459"/>
      <c r="U32" s="517"/>
      <c r="V32" s="512"/>
      <c r="W32" s="358"/>
      <c r="X32" s="19"/>
      <c r="Y32" s="9"/>
      <c r="Z32" s="419"/>
      <c r="AA32" s="149"/>
      <c r="AB32" s="54"/>
    </row>
    <row r="33" spans="2:28" hidden="1" x14ac:dyDescent="0.3">
      <c r="B33" s="137"/>
      <c r="C33" s="512"/>
      <c r="D33" s="517"/>
      <c r="E33" s="512" t="s">
        <v>4</v>
      </c>
      <c r="F33" s="442">
        <v>0</v>
      </c>
      <c r="G33" s="358">
        <f t="shared" ref="G33" si="3">LARGE(F33:F34,1)+F35</f>
        <v>0</v>
      </c>
      <c r="H33" s="511"/>
      <c r="I33" s="517" t="s">
        <v>4</v>
      </c>
      <c r="J33" s="442">
        <v>0</v>
      </c>
      <c r="K33" s="358">
        <f t="shared" si="1"/>
        <v>0</v>
      </c>
      <c r="L33" s="511"/>
      <c r="M33" s="517" t="s">
        <v>4</v>
      </c>
      <c r="N33" s="442">
        <v>0</v>
      </c>
      <c r="O33" s="358">
        <f>LARGE(N33:N34,1)+N35</f>
        <v>0</v>
      </c>
      <c r="P33" s="511"/>
      <c r="Q33" s="517" t="s">
        <v>4</v>
      </c>
      <c r="R33" s="442">
        <v>0</v>
      </c>
      <c r="S33" s="358">
        <f>LARGE(R33:R34,1)+R35</f>
        <v>0</v>
      </c>
      <c r="T33" s="459"/>
      <c r="U33" s="517" t="s">
        <v>4</v>
      </c>
      <c r="V33" s="442">
        <v>0</v>
      </c>
      <c r="W33" s="358">
        <f>LARGE(V33:V34,1)+V35</f>
        <v>0</v>
      </c>
      <c r="X33" s="19"/>
      <c r="Y33" s="9">
        <f>SUM(LARGE(G33:W33,{1,2,3,4}))</f>
        <v>0</v>
      </c>
      <c r="Z33" s="419">
        <f t="shared" ref="Z33:Z49" si="4">RANK(Y33,$Y$9:$Y$55)</f>
        <v>8</v>
      </c>
      <c r="AA33" s="149"/>
      <c r="AB33" s="54"/>
    </row>
    <row r="34" spans="2:28" hidden="1" x14ac:dyDescent="0.3">
      <c r="B34" s="137"/>
      <c r="C34" s="512"/>
      <c r="D34" s="517"/>
      <c r="E34" s="512" t="s">
        <v>5</v>
      </c>
      <c r="F34" s="442">
        <v>0</v>
      </c>
      <c r="G34" s="358"/>
      <c r="H34" s="511"/>
      <c r="I34" s="517" t="s">
        <v>5</v>
      </c>
      <c r="J34" s="442">
        <v>0</v>
      </c>
      <c r="K34" s="358">
        <f t="shared" si="1"/>
        <v>0</v>
      </c>
      <c r="L34" s="511"/>
      <c r="M34" s="517" t="s">
        <v>5</v>
      </c>
      <c r="N34" s="442">
        <v>0</v>
      </c>
      <c r="O34" s="358"/>
      <c r="P34" s="511"/>
      <c r="Q34" s="517" t="s">
        <v>5</v>
      </c>
      <c r="R34" s="442">
        <v>0</v>
      </c>
      <c r="S34" s="358"/>
      <c r="T34" s="459"/>
      <c r="U34" s="517" t="s">
        <v>5</v>
      </c>
      <c r="V34" s="442">
        <v>0</v>
      </c>
      <c r="W34" s="358"/>
      <c r="X34" s="19"/>
      <c r="Y34" s="9"/>
      <c r="Z34" s="419">
        <f t="shared" si="4"/>
        <v>8</v>
      </c>
      <c r="AA34" s="149"/>
      <c r="AB34" s="54"/>
    </row>
    <row r="35" spans="2:28" hidden="1" x14ac:dyDescent="0.3">
      <c r="B35" s="137"/>
      <c r="C35" s="512"/>
      <c r="D35" s="517"/>
      <c r="E35" s="512" t="s">
        <v>34</v>
      </c>
      <c r="F35" s="442">
        <v>0</v>
      </c>
      <c r="G35" s="358"/>
      <c r="H35" s="511"/>
      <c r="I35" s="517" t="s">
        <v>16</v>
      </c>
      <c r="J35" s="442">
        <v>0</v>
      </c>
      <c r="K35" s="358">
        <f t="shared" si="1"/>
        <v>0</v>
      </c>
      <c r="L35" s="511"/>
      <c r="M35" s="517" t="s">
        <v>16</v>
      </c>
      <c r="N35" s="442">
        <v>0</v>
      </c>
      <c r="O35" s="358"/>
      <c r="P35" s="511"/>
      <c r="Q35" s="517" t="s">
        <v>16</v>
      </c>
      <c r="R35" s="442">
        <v>0</v>
      </c>
      <c r="S35" s="358"/>
      <c r="T35" s="459"/>
      <c r="U35" s="517" t="s">
        <v>16</v>
      </c>
      <c r="V35" s="442">
        <v>0</v>
      </c>
      <c r="W35" s="358"/>
      <c r="X35" s="19"/>
      <c r="Y35" s="9"/>
      <c r="Z35" s="419">
        <f t="shared" si="4"/>
        <v>8</v>
      </c>
      <c r="AA35" s="149"/>
      <c r="AB35" s="54"/>
    </row>
    <row r="36" spans="2:28" hidden="1" x14ac:dyDescent="0.3">
      <c r="B36" s="137"/>
      <c r="C36" s="512"/>
      <c r="D36" s="517"/>
      <c r="E36" s="517"/>
      <c r="F36" s="442"/>
      <c r="G36" s="358"/>
      <c r="H36" s="511"/>
      <c r="I36" s="517"/>
      <c r="J36" s="442"/>
      <c r="K36" s="358">
        <f t="shared" si="1"/>
        <v>0</v>
      </c>
      <c r="L36" s="511"/>
      <c r="M36" s="517"/>
      <c r="N36" s="442"/>
      <c r="O36" s="358"/>
      <c r="P36" s="511"/>
      <c r="Q36" s="517"/>
      <c r="R36" s="442"/>
      <c r="S36" s="358"/>
      <c r="T36" s="459"/>
      <c r="U36" s="517"/>
      <c r="V36" s="442"/>
      <c r="W36" s="358"/>
      <c r="X36" s="19"/>
      <c r="Y36" s="9"/>
      <c r="Z36" s="419">
        <f t="shared" si="4"/>
        <v>8</v>
      </c>
      <c r="AA36" s="149"/>
      <c r="AB36" s="54"/>
    </row>
    <row r="37" spans="2:28" hidden="1" x14ac:dyDescent="0.3">
      <c r="B37" s="137"/>
      <c r="C37" s="512"/>
      <c r="D37" s="517"/>
      <c r="E37" s="512" t="s">
        <v>4</v>
      </c>
      <c r="F37" s="442">
        <v>0</v>
      </c>
      <c r="G37" s="358">
        <f t="shared" ref="G37" si="5">LARGE(F37:F38,1)+F39</f>
        <v>0</v>
      </c>
      <c r="H37" s="511"/>
      <c r="I37" s="512" t="s">
        <v>4</v>
      </c>
      <c r="J37" s="442">
        <v>0</v>
      </c>
      <c r="K37" s="358">
        <f t="shared" si="1"/>
        <v>0</v>
      </c>
      <c r="L37" s="511"/>
      <c r="M37" s="512" t="s">
        <v>4</v>
      </c>
      <c r="N37" s="442">
        <v>0</v>
      </c>
      <c r="O37" s="358">
        <f t="shared" ref="O37" si="6">LARGE(N37:N38,1)+N39</f>
        <v>0</v>
      </c>
      <c r="P37" s="511"/>
      <c r="Q37" s="512" t="s">
        <v>4</v>
      </c>
      <c r="R37" s="442">
        <v>0</v>
      </c>
      <c r="S37" s="358">
        <f t="shared" ref="S37" si="7">LARGE(R37:R38,1)+R39</f>
        <v>0</v>
      </c>
      <c r="T37" s="459"/>
      <c r="U37" s="512" t="s">
        <v>4</v>
      </c>
      <c r="V37" s="442">
        <v>0</v>
      </c>
      <c r="W37" s="358">
        <f t="shared" ref="W37" si="8">LARGE(V37:V38,1)+V39</f>
        <v>0</v>
      </c>
      <c r="X37" s="19"/>
      <c r="Y37" s="9">
        <f>SUM(LARGE(G37:W37,{1,2,3,4}))</f>
        <v>0</v>
      </c>
      <c r="Z37" s="419">
        <f t="shared" si="4"/>
        <v>8</v>
      </c>
      <c r="AA37" s="149"/>
      <c r="AB37" s="54"/>
    </row>
    <row r="38" spans="2:28" hidden="1" x14ac:dyDescent="0.3">
      <c r="B38" s="137"/>
      <c r="C38" s="512"/>
      <c r="D38" s="517"/>
      <c r="E38" s="512" t="s">
        <v>5</v>
      </c>
      <c r="F38" s="442">
        <v>0</v>
      </c>
      <c r="G38" s="358"/>
      <c r="H38" s="511"/>
      <c r="I38" s="512" t="s">
        <v>5</v>
      </c>
      <c r="J38" s="442">
        <v>0</v>
      </c>
      <c r="K38" s="358">
        <f t="shared" si="1"/>
        <v>0</v>
      </c>
      <c r="L38" s="511"/>
      <c r="M38" s="512" t="s">
        <v>5</v>
      </c>
      <c r="N38" s="442">
        <v>0</v>
      </c>
      <c r="O38" s="358"/>
      <c r="P38" s="511"/>
      <c r="Q38" s="512" t="s">
        <v>5</v>
      </c>
      <c r="R38" s="442">
        <v>0</v>
      </c>
      <c r="S38" s="358"/>
      <c r="T38" s="459"/>
      <c r="U38" s="512" t="s">
        <v>5</v>
      </c>
      <c r="V38" s="442">
        <v>0</v>
      </c>
      <c r="W38" s="358"/>
      <c r="X38" s="19"/>
      <c r="Y38" s="9"/>
      <c r="Z38" s="419">
        <f t="shared" si="4"/>
        <v>8</v>
      </c>
      <c r="AA38" s="149"/>
      <c r="AB38" s="54"/>
    </row>
    <row r="39" spans="2:28" hidden="1" x14ac:dyDescent="0.3">
      <c r="B39" s="137"/>
      <c r="C39" s="512"/>
      <c r="D39" s="517"/>
      <c r="E39" s="512" t="s">
        <v>34</v>
      </c>
      <c r="F39" s="442">
        <v>0</v>
      </c>
      <c r="G39" s="358"/>
      <c r="H39" s="511"/>
      <c r="I39" s="512" t="s">
        <v>34</v>
      </c>
      <c r="J39" s="442">
        <v>0</v>
      </c>
      <c r="K39" s="358">
        <f t="shared" si="1"/>
        <v>0</v>
      </c>
      <c r="L39" s="511"/>
      <c r="M39" s="512" t="s">
        <v>34</v>
      </c>
      <c r="N39" s="442">
        <v>0</v>
      </c>
      <c r="O39" s="358"/>
      <c r="P39" s="511"/>
      <c r="Q39" s="512" t="s">
        <v>34</v>
      </c>
      <c r="R39" s="442">
        <v>0</v>
      </c>
      <c r="S39" s="358"/>
      <c r="T39" s="459"/>
      <c r="U39" s="512" t="s">
        <v>34</v>
      </c>
      <c r="V39" s="442">
        <v>0</v>
      </c>
      <c r="W39" s="358"/>
      <c r="X39" s="19"/>
      <c r="Y39" s="9"/>
      <c r="Z39" s="419">
        <f t="shared" si="4"/>
        <v>8</v>
      </c>
      <c r="AA39" s="149"/>
      <c r="AB39" s="54"/>
    </row>
    <row r="40" spans="2:28" hidden="1" x14ac:dyDescent="0.3">
      <c r="B40" s="137"/>
      <c r="C40" s="512"/>
      <c r="D40" s="517"/>
      <c r="E40" s="517"/>
      <c r="F40" s="442"/>
      <c r="G40" s="358"/>
      <c r="H40" s="511"/>
      <c r="I40" s="517"/>
      <c r="J40" s="442"/>
      <c r="K40" s="358">
        <f t="shared" si="1"/>
        <v>0</v>
      </c>
      <c r="L40" s="511"/>
      <c r="M40" s="517"/>
      <c r="N40" s="442"/>
      <c r="O40" s="358"/>
      <c r="P40" s="511"/>
      <c r="Q40" s="517"/>
      <c r="R40" s="442"/>
      <c r="S40" s="358"/>
      <c r="T40" s="459"/>
      <c r="U40" s="517"/>
      <c r="V40" s="442"/>
      <c r="W40" s="358"/>
      <c r="X40" s="19"/>
      <c r="Y40" s="9"/>
      <c r="Z40" s="419">
        <f t="shared" si="4"/>
        <v>8</v>
      </c>
      <c r="AA40" s="149"/>
      <c r="AB40" s="54"/>
    </row>
    <row r="41" spans="2:28" hidden="1" x14ac:dyDescent="0.3">
      <c r="B41" s="137"/>
      <c r="C41" s="512"/>
      <c r="D41" s="517"/>
      <c r="E41" s="512" t="s">
        <v>4</v>
      </c>
      <c r="F41" s="442">
        <v>0</v>
      </c>
      <c r="G41" s="358">
        <f t="shared" ref="G41" si="9">LARGE(F41:F42,1)+F43</f>
        <v>0</v>
      </c>
      <c r="H41" s="511"/>
      <c r="I41" s="512" t="s">
        <v>4</v>
      </c>
      <c r="J41" s="442">
        <v>0</v>
      </c>
      <c r="K41" s="358">
        <f t="shared" si="1"/>
        <v>0</v>
      </c>
      <c r="L41" s="511"/>
      <c r="M41" s="512" t="s">
        <v>4</v>
      </c>
      <c r="N41" s="442">
        <v>0</v>
      </c>
      <c r="O41" s="358">
        <f t="shared" ref="O41" si="10">LARGE(N41:N42,1)+N43</f>
        <v>0</v>
      </c>
      <c r="P41" s="511"/>
      <c r="Q41" s="512" t="s">
        <v>4</v>
      </c>
      <c r="R41" s="442">
        <v>0</v>
      </c>
      <c r="S41" s="358">
        <f t="shared" ref="S41" si="11">LARGE(R41:R42,1)+R43</f>
        <v>0</v>
      </c>
      <c r="T41" s="459"/>
      <c r="U41" s="512" t="s">
        <v>4</v>
      </c>
      <c r="V41" s="442">
        <v>0</v>
      </c>
      <c r="W41" s="358">
        <f t="shared" ref="W41" si="12">LARGE(V41:V42,1)+V43</f>
        <v>0</v>
      </c>
      <c r="X41" s="19"/>
      <c r="Y41" s="9">
        <f>SUM(LARGE(G41:W41,{1,2,3,4}))</f>
        <v>0</v>
      </c>
      <c r="Z41" s="419">
        <f t="shared" si="4"/>
        <v>8</v>
      </c>
      <c r="AA41" s="149"/>
      <c r="AB41" s="54"/>
    </row>
    <row r="42" spans="2:28" hidden="1" x14ac:dyDescent="0.3">
      <c r="B42" s="137"/>
      <c r="C42" s="512"/>
      <c r="D42" s="517"/>
      <c r="E42" s="512" t="s">
        <v>5</v>
      </c>
      <c r="F42" s="442">
        <v>0</v>
      </c>
      <c r="G42" s="358"/>
      <c r="H42" s="511"/>
      <c r="I42" s="512" t="s">
        <v>5</v>
      </c>
      <c r="J42" s="442">
        <v>0</v>
      </c>
      <c r="K42" s="358">
        <f t="shared" si="1"/>
        <v>0</v>
      </c>
      <c r="L42" s="511"/>
      <c r="M42" s="512" t="s">
        <v>5</v>
      </c>
      <c r="N42" s="442">
        <v>0</v>
      </c>
      <c r="O42" s="358"/>
      <c r="P42" s="511"/>
      <c r="Q42" s="512" t="s">
        <v>5</v>
      </c>
      <c r="R42" s="442">
        <v>0</v>
      </c>
      <c r="S42" s="358"/>
      <c r="T42" s="459"/>
      <c r="U42" s="512" t="s">
        <v>5</v>
      </c>
      <c r="V42" s="442">
        <v>0</v>
      </c>
      <c r="W42" s="358"/>
      <c r="X42" s="19"/>
      <c r="Y42" s="9"/>
      <c r="Z42" s="419">
        <f t="shared" si="4"/>
        <v>8</v>
      </c>
      <c r="AA42" s="149"/>
      <c r="AB42" s="54"/>
    </row>
    <row r="43" spans="2:28" hidden="1" x14ac:dyDescent="0.3">
      <c r="B43" s="137"/>
      <c r="C43" s="512"/>
      <c r="D43" s="517"/>
      <c r="E43" s="512" t="s">
        <v>34</v>
      </c>
      <c r="F43" s="442">
        <v>0</v>
      </c>
      <c r="G43" s="358"/>
      <c r="H43" s="511"/>
      <c r="I43" s="512" t="s">
        <v>34</v>
      </c>
      <c r="J43" s="442">
        <v>0</v>
      </c>
      <c r="K43" s="358">
        <f t="shared" si="1"/>
        <v>0</v>
      </c>
      <c r="L43" s="511"/>
      <c r="M43" s="512" t="s">
        <v>34</v>
      </c>
      <c r="N43" s="442">
        <v>0</v>
      </c>
      <c r="O43" s="358"/>
      <c r="P43" s="511"/>
      <c r="Q43" s="512" t="s">
        <v>34</v>
      </c>
      <c r="R43" s="442">
        <v>0</v>
      </c>
      <c r="S43" s="358"/>
      <c r="T43" s="459"/>
      <c r="U43" s="512" t="s">
        <v>34</v>
      </c>
      <c r="V43" s="442">
        <v>0</v>
      </c>
      <c r="W43" s="358"/>
      <c r="X43" s="19"/>
      <c r="Y43" s="9"/>
      <c r="Z43" s="419">
        <f t="shared" si="4"/>
        <v>8</v>
      </c>
      <c r="AA43" s="149"/>
      <c r="AB43" s="54"/>
    </row>
    <row r="44" spans="2:28" hidden="1" x14ac:dyDescent="0.3">
      <c r="B44" s="137"/>
      <c r="C44" s="512"/>
      <c r="D44" s="517"/>
      <c r="E44" s="517"/>
      <c r="F44" s="442"/>
      <c r="G44" s="358"/>
      <c r="H44" s="511"/>
      <c r="I44" s="517"/>
      <c r="J44" s="442"/>
      <c r="K44" s="358">
        <f t="shared" si="1"/>
        <v>0</v>
      </c>
      <c r="L44" s="511"/>
      <c r="M44" s="517"/>
      <c r="N44" s="442"/>
      <c r="O44" s="358"/>
      <c r="P44" s="511"/>
      <c r="Q44" s="517"/>
      <c r="R44" s="442"/>
      <c r="S44" s="358"/>
      <c r="T44" s="459"/>
      <c r="U44" s="517"/>
      <c r="V44" s="442"/>
      <c r="W44" s="358"/>
      <c r="X44" s="19"/>
      <c r="Y44" s="9"/>
      <c r="Z44" s="419">
        <f t="shared" si="4"/>
        <v>8</v>
      </c>
      <c r="AA44" s="149"/>
      <c r="AB44" s="54"/>
    </row>
    <row r="45" spans="2:28" hidden="1" x14ac:dyDescent="0.3">
      <c r="B45" s="137"/>
      <c r="C45" s="512"/>
      <c r="D45" s="517"/>
      <c r="E45" s="512" t="s">
        <v>4</v>
      </c>
      <c r="F45" s="442">
        <v>0</v>
      </c>
      <c r="G45" s="358">
        <f t="shared" ref="G45" si="13">LARGE(F45:F46,1)+F47</f>
        <v>0</v>
      </c>
      <c r="H45" s="511"/>
      <c r="I45" s="512" t="s">
        <v>4</v>
      </c>
      <c r="J45" s="442">
        <v>0</v>
      </c>
      <c r="K45" s="358">
        <f t="shared" si="1"/>
        <v>0</v>
      </c>
      <c r="L45" s="511"/>
      <c r="M45" s="512" t="s">
        <v>4</v>
      </c>
      <c r="N45" s="442">
        <v>0</v>
      </c>
      <c r="O45" s="358">
        <f t="shared" ref="O45" si="14">LARGE(N45:N46,1)+N47</f>
        <v>0</v>
      </c>
      <c r="P45" s="511"/>
      <c r="Q45" s="512" t="s">
        <v>4</v>
      </c>
      <c r="R45" s="442">
        <v>0</v>
      </c>
      <c r="S45" s="358">
        <f t="shared" ref="S45" si="15">LARGE(R45:R46,1)+R47</f>
        <v>0</v>
      </c>
      <c r="T45" s="459"/>
      <c r="U45" s="512" t="s">
        <v>4</v>
      </c>
      <c r="V45" s="442">
        <v>0</v>
      </c>
      <c r="W45" s="358">
        <f t="shared" ref="W45" si="16">LARGE(V45:V46,1)+V47</f>
        <v>0</v>
      </c>
      <c r="X45" s="19"/>
      <c r="Y45" s="9">
        <f>SUM(LARGE(G45:W45,{1,2,3,4}))</f>
        <v>0</v>
      </c>
      <c r="Z45" s="419">
        <f t="shared" si="4"/>
        <v>8</v>
      </c>
      <c r="AA45" s="149"/>
      <c r="AB45" s="54"/>
    </row>
    <row r="46" spans="2:28" hidden="1" x14ac:dyDescent="0.3">
      <c r="B46" s="137"/>
      <c r="C46" s="512"/>
      <c r="D46" s="517"/>
      <c r="E46" s="512" t="s">
        <v>5</v>
      </c>
      <c r="F46" s="442">
        <v>0</v>
      </c>
      <c r="G46" s="358"/>
      <c r="H46" s="511"/>
      <c r="I46" s="512" t="s">
        <v>5</v>
      </c>
      <c r="J46" s="442">
        <v>0</v>
      </c>
      <c r="K46" s="358">
        <f t="shared" si="1"/>
        <v>0</v>
      </c>
      <c r="L46" s="511"/>
      <c r="M46" s="512" t="s">
        <v>5</v>
      </c>
      <c r="N46" s="442">
        <v>0</v>
      </c>
      <c r="O46" s="358"/>
      <c r="P46" s="511"/>
      <c r="Q46" s="512" t="s">
        <v>5</v>
      </c>
      <c r="R46" s="442">
        <v>0</v>
      </c>
      <c r="S46" s="358"/>
      <c r="T46" s="459"/>
      <c r="U46" s="512" t="s">
        <v>5</v>
      </c>
      <c r="V46" s="442">
        <v>0</v>
      </c>
      <c r="W46" s="358"/>
      <c r="X46" s="19"/>
      <c r="Y46" s="9"/>
      <c r="Z46" s="419">
        <f t="shared" si="4"/>
        <v>8</v>
      </c>
      <c r="AA46" s="149"/>
      <c r="AB46" s="54"/>
    </row>
    <row r="47" spans="2:28" hidden="1" x14ac:dyDescent="0.3">
      <c r="B47" s="137"/>
      <c r="C47" s="512"/>
      <c r="D47" s="517"/>
      <c r="E47" s="512" t="s">
        <v>34</v>
      </c>
      <c r="F47" s="442">
        <v>0</v>
      </c>
      <c r="G47" s="358"/>
      <c r="H47" s="511"/>
      <c r="I47" s="512" t="s">
        <v>34</v>
      </c>
      <c r="J47" s="442">
        <v>0</v>
      </c>
      <c r="K47" s="358">
        <f t="shared" si="1"/>
        <v>0</v>
      </c>
      <c r="L47" s="511"/>
      <c r="M47" s="512" t="s">
        <v>34</v>
      </c>
      <c r="N47" s="442">
        <v>0</v>
      </c>
      <c r="O47" s="358"/>
      <c r="P47" s="511"/>
      <c r="Q47" s="512" t="s">
        <v>34</v>
      </c>
      <c r="R47" s="442">
        <v>0</v>
      </c>
      <c r="S47" s="358"/>
      <c r="T47" s="459"/>
      <c r="U47" s="512" t="s">
        <v>34</v>
      </c>
      <c r="V47" s="442">
        <v>0</v>
      </c>
      <c r="W47" s="358"/>
      <c r="X47" s="19"/>
      <c r="Y47" s="9"/>
      <c r="Z47" s="419">
        <f t="shared" si="4"/>
        <v>8</v>
      </c>
      <c r="AA47" s="149"/>
      <c r="AB47" s="54"/>
    </row>
    <row r="48" spans="2:28" hidden="1" x14ac:dyDescent="0.3">
      <c r="B48" s="137"/>
      <c r="C48" s="512"/>
      <c r="D48" s="517"/>
      <c r="E48" s="517"/>
      <c r="F48" s="442"/>
      <c r="G48" s="358"/>
      <c r="H48" s="511"/>
      <c r="I48" s="517"/>
      <c r="J48" s="442"/>
      <c r="K48" s="358">
        <f t="shared" si="1"/>
        <v>0</v>
      </c>
      <c r="L48" s="511"/>
      <c r="M48" s="517"/>
      <c r="N48" s="442"/>
      <c r="O48" s="358"/>
      <c r="P48" s="511"/>
      <c r="Q48" s="517"/>
      <c r="R48" s="442"/>
      <c r="S48" s="358"/>
      <c r="T48" s="459"/>
      <c r="U48" s="517"/>
      <c r="V48" s="442"/>
      <c r="W48" s="358"/>
      <c r="X48" s="19"/>
      <c r="Y48" s="9"/>
      <c r="Z48" s="419">
        <f t="shared" si="4"/>
        <v>8</v>
      </c>
      <c r="AA48" s="149"/>
      <c r="AB48" s="54"/>
    </row>
    <row r="49" spans="2:28" x14ac:dyDescent="0.3">
      <c r="B49" s="137" t="s">
        <v>210</v>
      </c>
      <c r="C49" s="512" t="s">
        <v>15</v>
      </c>
      <c r="D49" s="517"/>
      <c r="E49" s="512" t="s">
        <v>4</v>
      </c>
      <c r="F49" s="442">
        <v>0</v>
      </c>
      <c r="G49" s="358">
        <f t="shared" ref="G49" si="17">LARGE(F49:F50,1)+F51</f>
        <v>0</v>
      </c>
      <c r="H49" s="511"/>
      <c r="I49" s="512" t="s">
        <v>4</v>
      </c>
      <c r="J49" s="442">
        <v>0</v>
      </c>
      <c r="K49" s="358">
        <f t="shared" si="1"/>
        <v>0</v>
      </c>
      <c r="L49" s="511"/>
      <c r="M49" s="512" t="s">
        <v>4</v>
      </c>
      <c r="N49" s="442">
        <v>44.34</v>
      </c>
      <c r="O49" s="358">
        <f>LARGE(N50:N51,1)+N49</f>
        <v>48.720000000000006</v>
      </c>
      <c r="P49" s="511"/>
      <c r="Q49" s="512" t="s">
        <v>4</v>
      </c>
      <c r="R49" s="442">
        <v>0</v>
      </c>
      <c r="S49" s="358">
        <f t="shared" ref="S49" si="18">LARGE(R49:R50,1)+R51</f>
        <v>0</v>
      </c>
      <c r="T49" s="459"/>
      <c r="U49" s="512" t="s">
        <v>4</v>
      </c>
      <c r="V49" s="442">
        <v>0</v>
      </c>
      <c r="W49" s="358">
        <f t="shared" ref="W49" si="19">LARGE(V49:V50,1)+V51</f>
        <v>0</v>
      </c>
      <c r="X49" s="19"/>
      <c r="Y49" s="9">
        <v>48.72</v>
      </c>
      <c r="Z49" s="419">
        <f t="shared" si="4"/>
        <v>7</v>
      </c>
      <c r="AA49" s="149" t="s">
        <v>290</v>
      </c>
      <c r="AB49" s="54"/>
    </row>
    <row r="50" spans="2:28" x14ac:dyDescent="0.3">
      <c r="B50" s="137"/>
      <c r="C50" s="512"/>
      <c r="D50" s="517"/>
      <c r="E50" s="512" t="s">
        <v>5</v>
      </c>
      <c r="F50" s="442">
        <v>0</v>
      </c>
      <c r="G50" s="358"/>
      <c r="H50" s="511"/>
      <c r="I50" s="512" t="s">
        <v>5</v>
      </c>
      <c r="J50" s="442">
        <v>0</v>
      </c>
      <c r="K50" s="358"/>
      <c r="L50" s="511"/>
      <c r="M50" s="512" t="s">
        <v>5</v>
      </c>
      <c r="N50" s="442">
        <v>4.38</v>
      </c>
      <c r="O50" s="358"/>
      <c r="P50" s="511"/>
      <c r="Q50" s="512" t="s">
        <v>5</v>
      </c>
      <c r="R50" s="442">
        <v>0</v>
      </c>
      <c r="S50" s="358"/>
      <c r="T50" s="459"/>
      <c r="U50" s="512" t="s">
        <v>5</v>
      </c>
      <c r="V50" s="442">
        <v>0</v>
      </c>
      <c r="W50" s="358"/>
      <c r="X50" s="19"/>
      <c r="Y50" s="9"/>
      <c r="Z50" s="419"/>
      <c r="AA50" s="149"/>
      <c r="AB50" s="54"/>
    </row>
    <row r="51" spans="2:28" x14ac:dyDescent="0.3">
      <c r="B51" s="158"/>
      <c r="C51" s="512"/>
      <c r="D51" s="517"/>
      <c r="E51" s="512" t="s">
        <v>34</v>
      </c>
      <c r="F51" s="442">
        <v>0</v>
      </c>
      <c r="G51" s="358"/>
      <c r="H51" s="511"/>
      <c r="I51" s="512" t="s">
        <v>34</v>
      </c>
      <c r="J51" s="442">
        <v>0</v>
      </c>
      <c r="K51" s="358"/>
      <c r="L51" s="511"/>
      <c r="M51" s="512" t="s">
        <v>34</v>
      </c>
      <c r="N51" s="442">
        <v>0</v>
      </c>
      <c r="O51" s="358"/>
      <c r="P51" s="511"/>
      <c r="Q51" s="512" t="s">
        <v>34</v>
      </c>
      <c r="R51" s="442">
        <v>0</v>
      </c>
      <c r="S51" s="358"/>
      <c r="T51" s="459"/>
      <c r="U51" s="512" t="s">
        <v>34</v>
      </c>
      <c r="V51" s="442">
        <v>0</v>
      </c>
      <c r="W51" s="493"/>
      <c r="X51" s="51"/>
      <c r="Y51" s="9"/>
      <c r="Z51" s="419"/>
      <c r="AA51" s="149"/>
      <c r="AB51" s="54"/>
    </row>
    <row r="52" spans="2:28" x14ac:dyDescent="0.3">
      <c r="B52" s="158"/>
      <c r="C52" s="512"/>
      <c r="D52" s="517"/>
      <c r="E52" s="512"/>
      <c r="F52" s="358"/>
      <c r="G52" s="443"/>
      <c r="H52" s="511"/>
      <c r="I52" s="517"/>
      <c r="J52" s="529"/>
      <c r="K52" s="443"/>
      <c r="L52" s="511"/>
      <c r="M52" s="517"/>
      <c r="N52" s="442"/>
      <c r="O52" s="358"/>
      <c r="P52" s="511"/>
      <c r="Q52" s="517"/>
      <c r="R52" s="529"/>
      <c r="S52" s="358"/>
      <c r="T52" s="459"/>
      <c r="U52" s="517"/>
      <c r="V52" s="442"/>
      <c r="W52" s="493"/>
      <c r="X52" s="51"/>
      <c r="Y52" s="51"/>
      <c r="Z52" s="419"/>
      <c r="AA52" s="149"/>
      <c r="AB52" s="54"/>
    </row>
    <row r="53" spans="2:28" x14ac:dyDescent="0.3">
      <c r="B53" s="158" t="s">
        <v>268</v>
      </c>
      <c r="C53" s="512" t="s">
        <v>15</v>
      </c>
      <c r="D53" s="517"/>
      <c r="E53" s="512" t="s">
        <v>4</v>
      </c>
      <c r="F53" s="442">
        <v>0</v>
      </c>
      <c r="G53" s="358">
        <f t="shared" ref="G53" si="20">LARGE(F53:F54,1)+F55</f>
        <v>0</v>
      </c>
      <c r="H53" s="511"/>
      <c r="I53" s="512" t="s">
        <v>4</v>
      </c>
      <c r="J53" s="442">
        <v>0</v>
      </c>
      <c r="K53" s="358">
        <f t="shared" ref="K53" si="21">LARGE(J54:J55,1)+J53</f>
        <v>0</v>
      </c>
      <c r="L53" s="511"/>
      <c r="M53" s="512" t="s">
        <v>4</v>
      </c>
      <c r="N53" s="442">
        <v>0</v>
      </c>
      <c r="O53" s="358">
        <f t="shared" ref="O53" si="22">LARGE(N54:N55,1)+N53</f>
        <v>0</v>
      </c>
      <c r="P53" s="511"/>
      <c r="Q53" s="512" t="s">
        <v>4</v>
      </c>
      <c r="R53" s="442">
        <v>0</v>
      </c>
      <c r="S53" s="358">
        <f t="shared" ref="S53" si="23">LARGE(R53:R54,1)+R55</f>
        <v>0</v>
      </c>
      <c r="T53" s="459"/>
      <c r="U53" s="512" t="s">
        <v>4</v>
      </c>
      <c r="V53" s="442">
        <v>0</v>
      </c>
      <c r="W53" s="493">
        <f t="shared" ref="W53" si="24">LARGE(V53:V54,1)+V55</f>
        <v>0</v>
      </c>
      <c r="X53" s="51"/>
      <c r="Y53" s="9"/>
      <c r="Z53" s="419"/>
      <c r="AA53" s="149"/>
      <c r="AB53" s="54"/>
    </row>
    <row r="54" spans="2:28" x14ac:dyDescent="0.3">
      <c r="B54" s="158"/>
      <c r="C54" s="512"/>
      <c r="D54" s="517"/>
      <c r="E54" s="512" t="s">
        <v>5</v>
      </c>
      <c r="F54" s="442">
        <v>0</v>
      </c>
      <c r="G54" s="358"/>
      <c r="H54" s="511"/>
      <c r="I54" s="512" t="s">
        <v>5</v>
      </c>
      <c r="J54" s="442">
        <v>0</v>
      </c>
      <c r="K54" s="358"/>
      <c r="L54" s="511"/>
      <c r="M54" s="512" t="s">
        <v>5</v>
      </c>
      <c r="N54" s="442">
        <v>0</v>
      </c>
      <c r="O54" s="358"/>
      <c r="P54" s="511"/>
      <c r="Q54" s="512" t="s">
        <v>5</v>
      </c>
      <c r="R54" s="442">
        <v>0</v>
      </c>
      <c r="S54" s="358"/>
      <c r="T54" s="459"/>
      <c r="U54" s="512" t="s">
        <v>5</v>
      </c>
      <c r="V54" s="442">
        <v>0</v>
      </c>
      <c r="W54" s="493"/>
      <c r="X54" s="51"/>
      <c r="Y54" s="9"/>
      <c r="Z54" s="419"/>
      <c r="AA54" s="149"/>
      <c r="AB54" s="54"/>
    </row>
    <row r="55" spans="2:28" ht="15" thickBot="1" x14ac:dyDescent="0.35">
      <c r="B55" s="98"/>
      <c r="C55" s="530"/>
      <c r="D55" s="531"/>
      <c r="E55" s="532" t="s">
        <v>34</v>
      </c>
      <c r="F55" s="533">
        <v>0</v>
      </c>
      <c r="G55" s="524"/>
      <c r="H55" s="534"/>
      <c r="I55" s="532" t="s">
        <v>34</v>
      </c>
      <c r="J55" s="533">
        <v>0</v>
      </c>
      <c r="K55" s="524"/>
      <c r="L55" s="534"/>
      <c r="M55" s="532" t="s">
        <v>34</v>
      </c>
      <c r="N55" s="533">
        <v>0</v>
      </c>
      <c r="O55" s="524"/>
      <c r="P55" s="534"/>
      <c r="Q55" s="532" t="s">
        <v>34</v>
      </c>
      <c r="R55" s="533">
        <v>0</v>
      </c>
      <c r="S55" s="524"/>
      <c r="T55" s="535"/>
      <c r="U55" s="532" t="s">
        <v>34</v>
      </c>
      <c r="V55" s="533">
        <v>0</v>
      </c>
      <c r="W55" s="524"/>
      <c r="X55" s="20"/>
      <c r="Y55" s="151"/>
      <c r="Z55" s="222"/>
      <c r="AA55" s="176"/>
      <c r="AB55" s="56"/>
    </row>
    <row r="56" spans="2:28" x14ac:dyDescent="0.3">
      <c r="F56" s="2"/>
      <c r="G56" s="2"/>
      <c r="J56" s="2"/>
      <c r="K56" s="2"/>
      <c r="N56" s="2"/>
      <c r="O56" s="2"/>
      <c r="S56" s="2"/>
      <c r="T56" s="2"/>
      <c r="W56" s="2"/>
      <c r="X56" s="2"/>
      <c r="Y56" s="2"/>
      <c r="Z56" s="218"/>
      <c r="AB56" s="53"/>
    </row>
    <row r="57" spans="2:28" x14ac:dyDescent="0.3">
      <c r="F57" s="2"/>
      <c r="G57" s="2"/>
      <c r="J57" s="2"/>
      <c r="K57" s="2"/>
      <c r="N57" s="2"/>
      <c r="O57" s="2"/>
      <c r="S57" s="2"/>
      <c r="T57" s="2"/>
      <c r="W57" s="2"/>
      <c r="X57" s="2"/>
      <c r="Y57" s="2"/>
      <c r="Z57" s="218"/>
      <c r="AB57" s="53"/>
    </row>
    <row r="58" spans="2:28" ht="16.2" thickBot="1" x14ac:dyDescent="0.35">
      <c r="B58" s="46" t="s">
        <v>275</v>
      </c>
      <c r="C58" s="46"/>
      <c r="D58" s="46"/>
      <c r="E58" s="46"/>
      <c r="F58" s="46"/>
      <c r="G58" s="46"/>
      <c r="H58" s="47"/>
      <c r="I58" s="47"/>
      <c r="J58" s="48"/>
      <c r="K58" s="48"/>
      <c r="L58" s="47"/>
      <c r="M58" s="47"/>
      <c r="N58" s="48"/>
      <c r="O58" s="2"/>
      <c r="S58" s="2"/>
      <c r="T58" s="2"/>
      <c r="W58" s="2"/>
      <c r="X58" s="2"/>
      <c r="Y58" s="2"/>
      <c r="Z58" s="218"/>
      <c r="AB58" s="53"/>
    </row>
    <row r="59" spans="2:28" ht="30" customHeight="1" thickBot="1" x14ac:dyDescent="0.45">
      <c r="B59" s="73" t="s">
        <v>3</v>
      </c>
      <c r="C59" s="74"/>
      <c r="D59" s="74"/>
      <c r="E59" s="74"/>
      <c r="F59" s="75"/>
      <c r="G59" s="75"/>
      <c r="H59" s="74"/>
      <c r="I59" s="74"/>
      <c r="J59" s="75"/>
      <c r="K59" s="75"/>
      <c r="L59" s="74"/>
      <c r="M59" s="74"/>
      <c r="N59" s="75"/>
      <c r="O59" s="75"/>
      <c r="P59" s="74"/>
      <c r="Q59" s="74"/>
      <c r="R59" s="74"/>
      <c r="S59" s="75"/>
      <c r="T59" s="75"/>
      <c r="U59" s="74"/>
      <c r="V59" s="74"/>
      <c r="W59" s="75"/>
      <c r="X59" s="75"/>
      <c r="Y59" s="75"/>
      <c r="Z59" s="219"/>
      <c r="AA59" s="162"/>
      <c r="AB59" s="162"/>
    </row>
    <row r="60" spans="2:28" x14ac:dyDescent="0.3">
      <c r="B60" s="681" t="s">
        <v>28</v>
      </c>
      <c r="C60" s="682"/>
      <c r="D60" s="682"/>
      <c r="E60" s="682"/>
      <c r="F60" s="682"/>
      <c r="G60" s="682"/>
      <c r="H60" s="682"/>
      <c r="I60" s="682"/>
      <c r="J60" s="682"/>
      <c r="K60" s="682"/>
      <c r="L60" s="682"/>
      <c r="M60" s="682"/>
      <c r="N60" s="682"/>
      <c r="O60" s="682"/>
      <c r="P60" s="682"/>
      <c r="Q60" s="682"/>
      <c r="R60" s="682"/>
      <c r="S60" s="682"/>
      <c r="T60" s="682"/>
      <c r="U60" s="682"/>
      <c r="V60" s="682"/>
      <c r="W60" s="683"/>
      <c r="Y60" s="15"/>
      <c r="Z60" s="52"/>
      <c r="AA60" s="150"/>
      <c r="AB60" s="15"/>
    </row>
    <row r="61" spans="2:28" ht="15" thickBot="1" x14ac:dyDescent="0.35">
      <c r="B61" s="684"/>
      <c r="C61" s="685"/>
      <c r="D61" s="685"/>
      <c r="E61" s="685"/>
      <c r="F61" s="685"/>
      <c r="G61" s="685"/>
      <c r="H61" s="685"/>
      <c r="I61" s="685"/>
      <c r="J61" s="685"/>
      <c r="K61" s="685"/>
      <c r="L61" s="685"/>
      <c r="M61" s="685"/>
      <c r="N61" s="685"/>
      <c r="O61" s="685"/>
      <c r="P61" s="685"/>
      <c r="Q61" s="685"/>
      <c r="R61" s="685"/>
      <c r="S61" s="685"/>
      <c r="T61" s="685"/>
      <c r="U61" s="685"/>
      <c r="V61" s="685"/>
      <c r="W61" s="686"/>
      <c r="X61" s="17"/>
      <c r="Y61" s="17"/>
      <c r="Z61" s="56"/>
      <c r="AA61" s="521"/>
      <c r="AB61" s="17"/>
    </row>
    <row r="62" spans="2:28" ht="15" thickBot="1" x14ac:dyDescent="0.35">
      <c r="B62" s="80" t="s">
        <v>12</v>
      </c>
      <c r="C62" s="71"/>
      <c r="D62" s="71"/>
      <c r="E62" s="71"/>
      <c r="F62" s="72"/>
      <c r="G62" s="79"/>
      <c r="H62" s="81"/>
      <c r="I62" s="71" t="s">
        <v>14</v>
      </c>
      <c r="J62" s="164">
        <v>93.6</v>
      </c>
      <c r="K62" s="72"/>
      <c r="L62" s="82"/>
      <c r="M62" s="71" t="s">
        <v>13</v>
      </c>
      <c r="N62" s="164">
        <v>90.9</v>
      </c>
      <c r="O62" s="72"/>
      <c r="P62" s="83"/>
      <c r="Q62" s="71"/>
      <c r="R62" s="71"/>
      <c r="S62" s="72"/>
      <c r="T62" s="84"/>
      <c r="U62" s="64"/>
      <c r="V62" s="64"/>
      <c r="W62" s="65"/>
      <c r="X62" s="155"/>
      <c r="Y62" s="163"/>
      <c r="Z62" s="222"/>
      <c r="AA62" s="480"/>
      <c r="AB62" s="76"/>
    </row>
    <row r="63" spans="2:28" ht="30.6" thickBot="1" x14ac:dyDescent="0.45">
      <c r="B63" s="43" t="s">
        <v>56</v>
      </c>
      <c r="C63" s="86"/>
      <c r="D63" s="87"/>
      <c r="E63" s="678" t="s">
        <v>75</v>
      </c>
      <c r="F63" s="679"/>
      <c r="G63" s="680"/>
      <c r="H63" s="25"/>
      <c r="I63" s="678" t="s">
        <v>7</v>
      </c>
      <c r="J63" s="679"/>
      <c r="K63" s="680"/>
      <c r="L63" s="23"/>
      <c r="M63" s="678" t="s">
        <v>76</v>
      </c>
      <c r="N63" s="679"/>
      <c r="O63" s="680"/>
      <c r="P63" s="23"/>
      <c r="Q63" s="678" t="s">
        <v>124</v>
      </c>
      <c r="R63" s="679"/>
      <c r="S63" s="680"/>
      <c r="T63" s="21"/>
      <c r="U63" s="678" t="s">
        <v>280</v>
      </c>
      <c r="V63" s="679"/>
      <c r="W63" s="680"/>
      <c r="X63" s="55"/>
      <c r="Y63" s="356" t="s">
        <v>264</v>
      </c>
      <c r="Z63" s="236" t="s">
        <v>45</v>
      </c>
      <c r="AA63" s="457" t="s">
        <v>289</v>
      </c>
      <c r="AB63" s="136" t="s">
        <v>31</v>
      </c>
    </row>
    <row r="64" spans="2:28" ht="15" thickBot="1" x14ac:dyDescent="0.35">
      <c r="B64" s="90" t="s">
        <v>0</v>
      </c>
      <c r="C64" s="91" t="s">
        <v>1</v>
      </c>
      <c r="D64" s="24" t="s">
        <v>2</v>
      </c>
      <c r="E64" s="91"/>
      <c r="F64" s="92" t="s">
        <v>10</v>
      </c>
      <c r="G64" s="36" t="s">
        <v>8</v>
      </c>
      <c r="H64" s="23"/>
      <c r="I64" s="93"/>
      <c r="J64" s="92" t="s">
        <v>10</v>
      </c>
      <c r="K64" s="36" t="s">
        <v>8</v>
      </c>
      <c r="L64" s="23"/>
      <c r="M64" s="94"/>
      <c r="N64" s="36" t="s">
        <v>10</v>
      </c>
      <c r="O64" s="36" t="s">
        <v>8</v>
      </c>
      <c r="P64" s="23"/>
      <c r="Q64" s="93"/>
      <c r="R64" s="95" t="s">
        <v>10</v>
      </c>
      <c r="S64" s="36" t="s">
        <v>6</v>
      </c>
      <c r="T64" s="96"/>
      <c r="U64" s="93"/>
      <c r="V64" s="95" t="s">
        <v>10</v>
      </c>
      <c r="W64" s="154" t="s">
        <v>6</v>
      </c>
      <c r="X64" s="21"/>
      <c r="Y64" s="36"/>
      <c r="Z64" s="236"/>
      <c r="AA64" s="456"/>
      <c r="AB64" s="55"/>
    </row>
    <row r="65" spans="2:28" x14ac:dyDescent="0.3">
      <c r="B65" s="137" t="s">
        <v>115</v>
      </c>
      <c r="C65" s="28" t="s">
        <v>18</v>
      </c>
      <c r="D65" s="138"/>
      <c r="E65" s="28" t="s">
        <v>4</v>
      </c>
      <c r="F65" s="34">
        <v>46.38</v>
      </c>
      <c r="G65" s="478">
        <f>LARGE(F66:F67,1)+F65</f>
        <v>91.710000000000008</v>
      </c>
      <c r="H65" s="511"/>
      <c r="I65" s="512" t="s">
        <v>4</v>
      </c>
      <c r="J65" s="442">
        <v>0</v>
      </c>
      <c r="K65" s="358">
        <f>LARGE(J66:J67,1)+J65</f>
        <v>0</v>
      </c>
      <c r="L65" s="511"/>
      <c r="M65" s="512" t="s">
        <v>4</v>
      </c>
      <c r="N65" s="442">
        <v>47.81</v>
      </c>
      <c r="O65" s="358">
        <f>LARGE(N66:N67,1)+N65</f>
        <v>72.38</v>
      </c>
      <c r="P65" s="458" t="e">
        <f>LARGE(O66:O67,1)+O65</f>
        <v>#NUM!</v>
      </c>
      <c r="Q65" s="512" t="s">
        <v>4</v>
      </c>
      <c r="R65" s="442">
        <v>0</v>
      </c>
      <c r="S65" s="358">
        <f>LARGE(R66:R67,1)+R65</f>
        <v>0</v>
      </c>
      <c r="T65" s="458" t="e">
        <f>LARGE(S66:S67,1)+S65</f>
        <v>#NUM!</v>
      </c>
      <c r="U65" s="512" t="s">
        <v>4</v>
      </c>
      <c r="V65" s="442">
        <v>0</v>
      </c>
      <c r="W65" s="358">
        <f>LARGE(V66:V67,1)+V65</f>
        <v>0</v>
      </c>
      <c r="X65" s="19"/>
      <c r="Y65" s="9">
        <f>91.71+72.38</f>
        <v>164.08999999999997</v>
      </c>
      <c r="Z65" s="425">
        <f>RANK(Y65,$Y$65:$Y$89)</f>
        <v>2</v>
      </c>
      <c r="AA65" s="149" t="s">
        <v>290</v>
      </c>
      <c r="AB65" s="54"/>
    </row>
    <row r="66" spans="2:28" x14ac:dyDescent="0.3">
      <c r="B66" s="137"/>
      <c r="C66" s="28"/>
      <c r="D66" s="138"/>
      <c r="E66" s="28" t="s">
        <v>5</v>
      </c>
      <c r="F66" s="34">
        <v>44.85</v>
      </c>
      <c r="G66" s="358"/>
      <c r="H66" s="511"/>
      <c r="I66" s="512" t="s">
        <v>5</v>
      </c>
      <c r="J66" s="442">
        <v>0</v>
      </c>
      <c r="K66" s="358"/>
      <c r="L66" s="511"/>
      <c r="M66" s="512" t="s">
        <v>5</v>
      </c>
      <c r="N66" s="442">
        <v>10.15</v>
      </c>
      <c r="O66" s="358"/>
      <c r="P66" s="459"/>
      <c r="Q66" s="512" t="s">
        <v>5</v>
      </c>
      <c r="R66" s="442">
        <v>0</v>
      </c>
      <c r="S66" s="358"/>
      <c r="T66" s="459"/>
      <c r="U66" s="512" t="s">
        <v>5</v>
      </c>
      <c r="V66" s="442">
        <v>0</v>
      </c>
      <c r="W66" s="358"/>
      <c r="X66" s="19"/>
      <c r="Y66" s="9"/>
      <c r="Z66" s="419"/>
      <c r="AA66" s="149"/>
      <c r="AB66" s="54"/>
    </row>
    <row r="67" spans="2:28" x14ac:dyDescent="0.3">
      <c r="B67" s="137"/>
      <c r="C67" s="28"/>
      <c r="D67" s="138"/>
      <c r="E67" s="28" t="s">
        <v>16</v>
      </c>
      <c r="F67" s="34">
        <v>45.33</v>
      </c>
      <c r="G67" s="358"/>
      <c r="H67" s="511"/>
      <c r="I67" s="512" t="s">
        <v>16</v>
      </c>
      <c r="J67" s="442">
        <v>0</v>
      </c>
      <c r="K67" s="358"/>
      <c r="L67" s="511"/>
      <c r="M67" s="512" t="s">
        <v>16</v>
      </c>
      <c r="N67" s="442">
        <v>24.57</v>
      </c>
      <c r="O67" s="358"/>
      <c r="P67" s="459"/>
      <c r="Q67" s="512" t="s">
        <v>16</v>
      </c>
      <c r="R67" s="442">
        <v>0</v>
      </c>
      <c r="S67" s="358"/>
      <c r="T67" s="459"/>
      <c r="U67" s="512" t="s">
        <v>16</v>
      </c>
      <c r="V67" s="442">
        <v>0</v>
      </c>
      <c r="W67" s="358"/>
      <c r="X67" s="19"/>
      <c r="Y67" s="9"/>
      <c r="Z67" s="419"/>
      <c r="AA67" s="149"/>
      <c r="AB67" s="54"/>
    </row>
    <row r="68" spans="2:28" x14ac:dyDescent="0.3">
      <c r="B68" s="295"/>
      <c r="C68" s="296"/>
      <c r="D68" s="297"/>
      <c r="E68" s="296"/>
      <c r="F68" s="298"/>
      <c r="G68" s="476"/>
      <c r="H68" s="518"/>
      <c r="I68" s="520"/>
      <c r="J68" s="471"/>
      <c r="K68" s="476"/>
      <c r="L68" s="518"/>
      <c r="M68" s="520"/>
      <c r="N68" s="471"/>
      <c r="O68" s="476"/>
      <c r="P68" s="481"/>
      <c r="Q68" s="520"/>
      <c r="R68" s="471"/>
      <c r="S68" s="476"/>
      <c r="T68" s="481"/>
      <c r="U68" s="520"/>
      <c r="V68" s="471"/>
      <c r="W68" s="476"/>
      <c r="X68" s="302"/>
      <c r="Y68" s="303"/>
      <c r="Z68" s="419"/>
      <c r="AA68" s="149"/>
      <c r="AB68" s="54"/>
    </row>
    <row r="69" spans="2:28" x14ac:dyDescent="0.3">
      <c r="B69" s="137" t="s">
        <v>116</v>
      </c>
      <c r="C69" s="28" t="s">
        <v>67</v>
      </c>
      <c r="D69" s="138"/>
      <c r="E69" s="28" t="s">
        <v>4</v>
      </c>
      <c r="F69" s="34">
        <v>0</v>
      </c>
      <c r="G69" s="358">
        <f>LARGE(F70:F71,1)+F69</f>
        <v>46.11</v>
      </c>
      <c r="H69" s="511"/>
      <c r="I69" s="512" t="s">
        <v>4</v>
      </c>
      <c r="J69" s="442">
        <v>25.18</v>
      </c>
      <c r="K69" s="358">
        <f>LARGE(J70:J71,1)+J69</f>
        <v>72.34</v>
      </c>
      <c r="L69" s="511"/>
      <c r="M69" s="512" t="s">
        <v>4</v>
      </c>
      <c r="N69" s="442">
        <v>0</v>
      </c>
      <c r="O69" s="358">
        <f>LARGE(N70:N71,1)+N69</f>
        <v>0</v>
      </c>
      <c r="P69" s="459" t="e">
        <f>LARGE(O70:O71,1)+O69</f>
        <v>#NUM!</v>
      </c>
      <c r="Q69" s="512" t="s">
        <v>4</v>
      </c>
      <c r="R69" s="442">
        <v>49.78</v>
      </c>
      <c r="S69" s="358">
        <f>LARGE(R70:R71,1)+R69</f>
        <v>60.75</v>
      </c>
      <c r="T69" s="459" t="e">
        <f>LARGE(S70:S71,1)+S69</f>
        <v>#NUM!</v>
      </c>
      <c r="U69" s="512" t="s">
        <v>4</v>
      </c>
      <c r="V69" s="442">
        <v>0</v>
      </c>
      <c r="W69" s="358">
        <f>LARGE(V70:V71,1)+V69</f>
        <v>0</v>
      </c>
      <c r="X69" s="19"/>
      <c r="Y69" s="9">
        <f>72.34+60.75</f>
        <v>133.09</v>
      </c>
      <c r="Z69" s="419">
        <f>RANK(Y69,$Y$65:$Y$89)</f>
        <v>3</v>
      </c>
      <c r="AA69" s="149" t="s">
        <v>290</v>
      </c>
      <c r="AB69" s="54"/>
    </row>
    <row r="70" spans="2:28" x14ac:dyDescent="0.3">
      <c r="B70" s="137"/>
      <c r="C70" s="28"/>
      <c r="D70" s="138"/>
      <c r="E70" s="28" t="s">
        <v>5</v>
      </c>
      <c r="F70" s="34">
        <v>43.04</v>
      </c>
      <c r="G70" s="358"/>
      <c r="H70" s="511"/>
      <c r="I70" s="512" t="s">
        <v>5</v>
      </c>
      <c r="J70" s="442">
        <v>47.16</v>
      </c>
      <c r="K70" s="358"/>
      <c r="L70" s="511"/>
      <c r="M70" s="512" t="s">
        <v>5</v>
      </c>
      <c r="N70" s="442">
        <v>0</v>
      </c>
      <c r="O70" s="358"/>
      <c r="P70" s="459"/>
      <c r="Q70" s="512" t="s">
        <v>5</v>
      </c>
      <c r="R70" s="442">
        <v>10.97</v>
      </c>
      <c r="S70" s="358"/>
      <c r="T70" s="459"/>
      <c r="U70" s="512" t="s">
        <v>5</v>
      </c>
      <c r="V70" s="442">
        <v>0</v>
      </c>
      <c r="W70" s="358"/>
      <c r="X70" s="19"/>
      <c r="Y70" s="9"/>
      <c r="Z70" s="419"/>
      <c r="AA70" s="149"/>
      <c r="AB70" s="54"/>
    </row>
    <row r="71" spans="2:28" x14ac:dyDescent="0.3">
      <c r="B71" s="137"/>
      <c r="C71" s="28"/>
      <c r="D71" s="138"/>
      <c r="E71" s="28" t="s">
        <v>16</v>
      </c>
      <c r="F71" s="34">
        <v>46.11</v>
      </c>
      <c r="G71" s="358"/>
      <c r="H71" s="511"/>
      <c r="I71" s="512" t="s">
        <v>16</v>
      </c>
      <c r="J71" s="442">
        <v>0</v>
      </c>
      <c r="K71" s="358"/>
      <c r="L71" s="511"/>
      <c r="M71" s="512" t="s">
        <v>16</v>
      </c>
      <c r="N71" s="442">
        <v>0</v>
      </c>
      <c r="O71" s="358"/>
      <c r="P71" s="459"/>
      <c r="Q71" s="512" t="s">
        <v>16</v>
      </c>
      <c r="R71" s="442">
        <v>0</v>
      </c>
      <c r="S71" s="358"/>
      <c r="T71" s="459"/>
      <c r="U71" s="512" t="s">
        <v>16</v>
      </c>
      <c r="V71" s="442">
        <v>0</v>
      </c>
      <c r="W71" s="358"/>
      <c r="X71" s="19"/>
      <c r="Y71" s="9"/>
      <c r="Z71" s="419"/>
      <c r="AA71" s="149"/>
      <c r="AB71" s="54"/>
    </row>
    <row r="72" spans="2:28" x14ac:dyDescent="0.3">
      <c r="B72" s="295"/>
      <c r="C72" s="296"/>
      <c r="D72" s="297"/>
      <c r="E72" s="296"/>
      <c r="F72" s="298"/>
      <c r="G72" s="476"/>
      <c r="H72" s="518"/>
      <c r="I72" s="519"/>
      <c r="J72" s="471"/>
      <c r="K72" s="476"/>
      <c r="L72" s="518"/>
      <c r="M72" s="520"/>
      <c r="N72" s="471"/>
      <c r="O72" s="476"/>
      <c r="P72" s="518"/>
      <c r="Q72" s="519"/>
      <c r="R72" s="520"/>
      <c r="S72" s="522"/>
      <c r="T72" s="481"/>
      <c r="U72" s="519"/>
      <c r="V72" s="520"/>
      <c r="W72" s="522"/>
      <c r="X72" s="302"/>
      <c r="Y72" s="303"/>
      <c r="Z72" s="419"/>
      <c r="AA72" s="149"/>
      <c r="AB72" s="54"/>
    </row>
    <row r="73" spans="2:28" x14ac:dyDescent="0.3">
      <c r="B73" s="137" t="s">
        <v>117</v>
      </c>
      <c r="C73" s="28" t="s">
        <v>15</v>
      </c>
      <c r="D73" s="138"/>
      <c r="E73" s="28" t="s">
        <v>4</v>
      </c>
      <c r="F73" s="34">
        <v>41.54</v>
      </c>
      <c r="G73" s="358">
        <f>LARGE(F74:F75,1)+F73</f>
        <v>52.31</v>
      </c>
      <c r="H73" s="511"/>
      <c r="I73" s="517" t="s">
        <v>4</v>
      </c>
      <c r="J73" s="442">
        <v>0</v>
      </c>
      <c r="K73" s="358">
        <f>LARGE(J74:J75,1)+J73</f>
        <v>0</v>
      </c>
      <c r="L73" s="511"/>
      <c r="M73" s="517" t="s">
        <v>4</v>
      </c>
      <c r="N73" s="442">
        <v>11.18</v>
      </c>
      <c r="O73" s="358">
        <f>LARGE(N74:N75,1)+N73</f>
        <v>39.83</v>
      </c>
      <c r="P73" s="511"/>
      <c r="Q73" s="512" t="s">
        <v>4</v>
      </c>
      <c r="R73" s="442">
        <v>15.81</v>
      </c>
      <c r="S73" s="358">
        <f>LARGE(R74:R75,1)+R73</f>
        <v>48.39</v>
      </c>
      <c r="T73" s="459"/>
      <c r="U73" s="512" t="s">
        <v>4</v>
      </c>
      <c r="V73" s="442">
        <v>0</v>
      </c>
      <c r="W73" s="358">
        <f>LARGE(V74:V75,1)+V73</f>
        <v>0</v>
      </c>
      <c r="X73" s="19"/>
      <c r="Y73" s="9">
        <f>52.31+48.39</f>
        <v>100.7</v>
      </c>
      <c r="Z73" s="419">
        <f>RANK(Y73,$Y$65:$Y$89)</f>
        <v>4</v>
      </c>
      <c r="AA73" s="149" t="s">
        <v>290</v>
      </c>
      <c r="AB73" s="54"/>
    </row>
    <row r="74" spans="2:28" x14ac:dyDescent="0.3">
      <c r="B74" s="137"/>
      <c r="C74" s="28"/>
      <c r="D74" s="138"/>
      <c r="E74" s="28" t="s">
        <v>5</v>
      </c>
      <c r="F74" s="34">
        <v>10.77</v>
      </c>
      <c r="G74" s="358"/>
      <c r="H74" s="511"/>
      <c r="I74" s="517" t="s">
        <v>5</v>
      </c>
      <c r="J74" s="442">
        <v>0</v>
      </c>
      <c r="K74" s="358"/>
      <c r="L74" s="511"/>
      <c r="M74" s="517" t="s">
        <v>5</v>
      </c>
      <c r="N74" s="442">
        <v>11.61</v>
      </c>
      <c r="O74" s="358"/>
      <c r="P74" s="511"/>
      <c r="Q74" s="512" t="s">
        <v>5</v>
      </c>
      <c r="R74" s="442">
        <v>32.58</v>
      </c>
      <c r="S74" s="358"/>
      <c r="T74" s="459"/>
      <c r="U74" s="512" t="s">
        <v>5</v>
      </c>
      <c r="V74" s="442">
        <v>0</v>
      </c>
      <c r="W74" s="358"/>
      <c r="X74" s="19"/>
      <c r="Y74" s="9"/>
      <c r="Z74" s="419"/>
      <c r="AA74" s="149"/>
      <c r="AB74" s="54"/>
    </row>
    <row r="75" spans="2:28" x14ac:dyDescent="0.3">
      <c r="B75" s="137"/>
      <c r="C75" s="28"/>
      <c r="D75" s="138"/>
      <c r="E75" s="28" t="s">
        <v>16</v>
      </c>
      <c r="F75" s="34">
        <v>0</v>
      </c>
      <c r="G75" s="358"/>
      <c r="H75" s="511"/>
      <c r="I75" s="517" t="s">
        <v>16</v>
      </c>
      <c r="J75" s="442">
        <v>0</v>
      </c>
      <c r="K75" s="358"/>
      <c r="L75" s="511"/>
      <c r="M75" s="517" t="s">
        <v>16</v>
      </c>
      <c r="N75" s="442">
        <v>28.65</v>
      </c>
      <c r="O75" s="358"/>
      <c r="P75" s="511"/>
      <c r="Q75" s="512" t="s">
        <v>16</v>
      </c>
      <c r="R75" s="442">
        <v>0</v>
      </c>
      <c r="S75" s="358"/>
      <c r="T75" s="459"/>
      <c r="U75" s="512" t="s">
        <v>16</v>
      </c>
      <c r="V75" s="442">
        <v>0</v>
      </c>
      <c r="W75" s="358"/>
      <c r="X75" s="19"/>
      <c r="Y75" s="9"/>
      <c r="Z75" s="419"/>
      <c r="AA75" s="149"/>
      <c r="AB75" s="54"/>
    </row>
    <row r="76" spans="2:28" x14ac:dyDescent="0.3">
      <c r="B76" s="295"/>
      <c r="C76" s="296"/>
      <c r="D76" s="297"/>
      <c r="E76" s="296"/>
      <c r="F76" s="298"/>
      <c r="G76" s="476"/>
      <c r="H76" s="518"/>
      <c r="I76" s="519"/>
      <c r="J76" s="471"/>
      <c r="K76" s="476"/>
      <c r="L76" s="518"/>
      <c r="M76" s="519"/>
      <c r="N76" s="471"/>
      <c r="O76" s="476"/>
      <c r="P76" s="518"/>
      <c r="Q76" s="519"/>
      <c r="R76" s="520"/>
      <c r="S76" s="476"/>
      <c r="T76" s="481"/>
      <c r="U76" s="519"/>
      <c r="V76" s="520"/>
      <c r="W76" s="476"/>
      <c r="X76" s="302"/>
      <c r="Y76" s="303"/>
      <c r="Z76" s="419"/>
      <c r="AA76" s="149"/>
      <c r="AB76" s="54"/>
    </row>
    <row r="77" spans="2:28" x14ac:dyDescent="0.3">
      <c r="B77" s="137" t="s">
        <v>118</v>
      </c>
      <c r="C77" s="28" t="s">
        <v>18</v>
      </c>
      <c r="D77" s="138"/>
      <c r="E77" s="28" t="s">
        <v>4</v>
      </c>
      <c r="F77" s="34">
        <v>24.67</v>
      </c>
      <c r="G77" s="358">
        <f>LARGE(F78:F79,1)+F77</f>
        <v>60.480000000000004</v>
      </c>
      <c r="H77" s="511"/>
      <c r="I77" s="517" t="s">
        <v>4</v>
      </c>
      <c r="J77" s="442">
        <v>0</v>
      </c>
      <c r="K77" s="358">
        <f>LARGE(J78:J79,1)+J77</f>
        <v>0</v>
      </c>
      <c r="L77" s="511"/>
      <c r="M77" s="517" t="s">
        <v>4</v>
      </c>
      <c r="N77" s="442">
        <v>0</v>
      </c>
      <c r="O77" s="358">
        <f>LARGE(N78:N79,1)+N77</f>
        <v>0</v>
      </c>
      <c r="P77" s="511"/>
      <c r="Q77" s="517" t="s">
        <v>4</v>
      </c>
      <c r="R77" s="442">
        <v>0</v>
      </c>
      <c r="S77" s="358">
        <f>LARGE(R78:R79,1)+R77</f>
        <v>0</v>
      </c>
      <c r="T77" s="459"/>
      <c r="U77" s="517" t="s">
        <v>4</v>
      </c>
      <c r="V77" s="442">
        <v>0</v>
      </c>
      <c r="W77" s="358">
        <f>LARGE(V78:V79,1)+V77</f>
        <v>0</v>
      </c>
      <c r="X77" s="19"/>
      <c r="Y77" s="9">
        <f>SUM(LARGE(G77:W77,{1,2,3,4}))</f>
        <v>60.480000000000004</v>
      </c>
      <c r="Z77" s="419">
        <f>RANK(Y77,$Y$65:$Y$89)</f>
        <v>5</v>
      </c>
      <c r="AA77" s="149" t="s">
        <v>296</v>
      </c>
      <c r="AB77" s="54"/>
    </row>
    <row r="78" spans="2:28" x14ac:dyDescent="0.3">
      <c r="B78" s="137"/>
      <c r="C78" s="28"/>
      <c r="D78" s="138"/>
      <c r="E78" s="28" t="s">
        <v>5</v>
      </c>
      <c r="F78" s="34">
        <v>35.81</v>
      </c>
      <c r="G78" s="358"/>
      <c r="H78" s="511"/>
      <c r="I78" s="517" t="s">
        <v>5</v>
      </c>
      <c r="J78" s="442">
        <v>0</v>
      </c>
      <c r="K78" s="358"/>
      <c r="L78" s="511"/>
      <c r="M78" s="517" t="s">
        <v>5</v>
      </c>
      <c r="N78" s="442">
        <v>0</v>
      </c>
      <c r="O78" s="358"/>
      <c r="P78" s="511"/>
      <c r="Q78" s="517" t="s">
        <v>5</v>
      </c>
      <c r="R78" s="442">
        <v>0</v>
      </c>
      <c r="S78" s="358"/>
      <c r="T78" s="459"/>
      <c r="U78" s="517" t="s">
        <v>5</v>
      </c>
      <c r="V78" s="442">
        <v>0</v>
      </c>
      <c r="W78" s="358"/>
      <c r="X78" s="19"/>
      <c r="Y78" s="9"/>
      <c r="Z78" s="419"/>
      <c r="AA78" s="149"/>
      <c r="AB78" s="54"/>
    </row>
    <row r="79" spans="2:28" x14ac:dyDescent="0.3">
      <c r="B79" s="137"/>
      <c r="C79" s="28"/>
      <c r="D79" s="138"/>
      <c r="E79" s="28" t="s">
        <v>16</v>
      </c>
      <c r="F79" s="34">
        <v>0</v>
      </c>
      <c r="G79" s="358"/>
      <c r="H79" s="511"/>
      <c r="I79" s="517" t="s">
        <v>16</v>
      </c>
      <c r="J79" s="442">
        <v>0</v>
      </c>
      <c r="K79" s="358"/>
      <c r="L79" s="511"/>
      <c r="M79" s="517" t="s">
        <v>16</v>
      </c>
      <c r="N79" s="442">
        <v>0</v>
      </c>
      <c r="O79" s="358"/>
      <c r="P79" s="511"/>
      <c r="Q79" s="517" t="s">
        <v>16</v>
      </c>
      <c r="R79" s="442">
        <v>0</v>
      </c>
      <c r="S79" s="358"/>
      <c r="T79" s="459"/>
      <c r="U79" s="517" t="s">
        <v>16</v>
      </c>
      <c r="V79" s="442">
        <v>0</v>
      </c>
      <c r="W79" s="358"/>
      <c r="X79" s="19"/>
      <c r="Y79" s="9"/>
      <c r="Z79" s="419"/>
      <c r="AA79" s="149"/>
      <c r="AB79" s="54"/>
    </row>
    <row r="80" spans="2:28" x14ac:dyDescent="0.3">
      <c r="B80" s="295"/>
      <c r="C80" s="296"/>
      <c r="D80" s="297"/>
      <c r="E80" s="296"/>
      <c r="F80" s="298"/>
      <c r="G80" s="476"/>
      <c r="H80" s="518"/>
      <c r="I80" s="519"/>
      <c r="J80" s="471"/>
      <c r="K80" s="476"/>
      <c r="L80" s="518"/>
      <c r="M80" s="519"/>
      <c r="N80" s="471"/>
      <c r="O80" s="476"/>
      <c r="P80" s="518"/>
      <c r="Q80" s="519"/>
      <c r="R80" s="520"/>
      <c r="S80" s="476"/>
      <c r="T80" s="481"/>
      <c r="U80" s="519"/>
      <c r="V80" s="520"/>
      <c r="W80" s="476"/>
      <c r="X80" s="302"/>
      <c r="Y80" s="303"/>
      <c r="Z80" s="419"/>
      <c r="AA80" s="149"/>
      <c r="AB80" s="54"/>
    </row>
    <row r="81" spans="2:28" x14ac:dyDescent="0.3">
      <c r="B81" s="137" t="s">
        <v>119</v>
      </c>
      <c r="C81" s="28" t="s">
        <v>65</v>
      </c>
      <c r="D81" s="138"/>
      <c r="E81" s="28" t="s">
        <v>4</v>
      </c>
      <c r="F81" s="34">
        <v>0</v>
      </c>
      <c r="G81" s="358">
        <f t="shared" ref="G81" si="25">LARGE(F81:F82,1)+F83</f>
        <v>0</v>
      </c>
      <c r="H81" s="511"/>
      <c r="I81" s="517" t="s">
        <v>4</v>
      </c>
      <c r="J81" s="442">
        <v>0</v>
      </c>
      <c r="K81" s="358"/>
      <c r="L81" s="511"/>
      <c r="M81" s="517" t="s">
        <v>4</v>
      </c>
      <c r="N81" s="442">
        <v>15.28</v>
      </c>
      <c r="O81" s="358">
        <f>LARGE(N82:N83,1)+N81</f>
        <v>25.729999999999997</v>
      </c>
      <c r="P81" s="511"/>
      <c r="Q81" s="517" t="s">
        <v>4</v>
      </c>
      <c r="R81" s="442">
        <v>0</v>
      </c>
      <c r="S81" s="358">
        <f>LARGE(R81:R82,1)+R83</f>
        <v>0</v>
      </c>
      <c r="T81" s="459"/>
      <c r="U81" s="517" t="s">
        <v>4</v>
      </c>
      <c r="V81" s="442">
        <v>0</v>
      </c>
      <c r="W81" s="358">
        <f>LARGE(V81:V82,1)+V83</f>
        <v>0</v>
      </c>
      <c r="X81" s="19"/>
      <c r="Y81" s="9">
        <v>25.73</v>
      </c>
      <c r="Z81" s="419">
        <f>RANK(Y81,$Y$65:$Y$89)</f>
        <v>6</v>
      </c>
      <c r="AA81" s="149" t="s">
        <v>290</v>
      </c>
      <c r="AB81" s="54"/>
    </row>
    <row r="82" spans="2:28" x14ac:dyDescent="0.3">
      <c r="B82" s="137"/>
      <c r="C82" s="28"/>
      <c r="D82" s="138"/>
      <c r="E82" s="28" t="s">
        <v>5</v>
      </c>
      <c r="F82" s="34">
        <v>0</v>
      </c>
      <c r="G82" s="358"/>
      <c r="H82" s="511"/>
      <c r="I82" s="517" t="s">
        <v>5</v>
      </c>
      <c r="J82" s="442">
        <v>0</v>
      </c>
      <c r="K82" s="358"/>
      <c r="L82" s="511"/>
      <c r="M82" s="517" t="s">
        <v>5</v>
      </c>
      <c r="N82" s="442">
        <v>10.45</v>
      </c>
      <c r="O82" s="358"/>
      <c r="P82" s="511"/>
      <c r="Q82" s="517" t="s">
        <v>5</v>
      </c>
      <c r="R82" s="442">
        <v>0</v>
      </c>
      <c r="S82" s="358"/>
      <c r="T82" s="459"/>
      <c r="U82" s="517" t="s">
        <v>5</v>
      </c>
      <c r="V82" s="442">
        <v>0</v>
      </c>
      <c r="W82" s="358"/>
      <c r="X82" s="19"/>
      <c r="Y82" s="9"/>
      <c r="Z82" s="419"/>
      <c r="AA82" s="149"/>
      <c r="AB82" s="54"/>
    </row>
    <row r="83" spans="2:28" x14ac:dyDescent="0.3">
      <c r="B83" s="137"/>
      <c r="C83" s="28"/>
      <c r="D83" s="138"/>
      <c r="E83" s="28" t="s">
        <v>16</v>
      </c>
      <c r="F83" s="34">
        <v>0</v>
      </c>
      <c r="G83" s="358"/>
      <c r="H83" s="511"/>
      <c r="I83" s="517" t="s">
        <v>16</v>
      </c>
      <c r="J83" s="442">
        <v>0</v>
      </c>
      <c r="K83" s="358"/>
      <c r="L83" s="511"/>
      <c r="M83" s="517" t="s">
        <v>16</v>
      </c>
      <c r="N83" s="442">
        <v>0</v>
      </c>
      <c r="O83" s="358"/>
      <c r="P83" s="511"/>
      <c r="Q83" s="517" t="s">
        <v>16</v>
      </c>
      <c r="R83" s="442">
        <v>0</v>
      </c>
      <c r="S83" s="358"/>
      <c r="T83" s="459"/>
      <c r="U83" s="517" t="s">
        <v>16</v>
      </c>
      <c r="V83" s="442">
        <v>0</v>
      </c>
      <c r="W83" s="358"/>
      <c r="X83" s="19"/>
      <c r="Y83" s="9"/>
      <c r="Z83" s="419"/>
      <c r="AA83" s="149"/>
      <c r="AB83" s="54"/>
    </row>
    <row r="84" spans="2:28" x14ac:dyDescent="0.3">
      <c r="B84" s="137"/>
      <c r="C84" s="28"/>
      <c r="D84" s="138"/>
      <c r="E84" s="28"/>
      <c r="F84" s="34"/>
      <c r="G84" s="358"/>
      <c r="H84" s="511"/>
      <c r="I84" s="517"/>
      <c r="J84" s="442"/>
      <c r="K84" s="358"/>
      <c r="L84" s="511"/>
      <c r="M84" s="517"/>
      <c r="N84" s="442"/>
      <c r="O84" s="358"/>
      <c r="P84" s="511"/>
      <c r="Q84" s="517"/>
      <c r="R84" s="512"/>
      <c r="S84" s="358"/>
      <c r="T84" s="459"/>
      <c r="U84" s="517"/>
      <c r="V84" s="512"/>
      <c r="W84" s="358"/>
      <c r="X84" s="19"/>
      <c r="Y84" s="9"/>
      <c r="Z84" s="419"/>
      <c r="AA84" s="149"/>
      <c r="AB84" s="54"/>
    </row>
    <row r="85" spans="2:28" x14ac:dyDescent="0.3">
      <c r="B85" s="137" t="s">
        <v>199</v>
      </c>
      <c r="C85" s="28" t="s">
        <v>15</v>
      </c>
      <c r="D85" s="138"/>
      <c r="E85" s="28" t="s">
        <v>4</v>
      </c>
      <c r="F85" s="29">
        <v>0</v>
      </c>
      <c r="G85" s="358">
        <f t="shared" ref="G85" si="26">LARGE(F85:F86,1)+F87</f>
        <v>0</v>
      </c>
      <c r="H85" s="511"/>
      <c r="I85" s="517" t="s">
        <v>4</v>
      </c>
      <c r="J85" s="442">
        <v>0</v>
      </c>
      <c r="K85" s="358"/>
      <c r="L85" s="511"/>
      <c r="M85" s="517" t="s">
        <v>4</v>
      </c>
      <c r="N85" s="442">
        <v>52.17</v>
      </c>
      <c r="O85" s="358">
        <f>LARGE(N86:N87,1)+N85</f>
        <v>98.57</v>
      </c>
      <c r="P85" s="511"/>
      <c r="Q85" s="517" t="s">
        <v>4</v>
      </c>
      <c r="R85" s="442">
        <v>46.39</v>
      </c>
      <c r="S85" s="478">
        <f>LARGE(R86:R87,1)+R85</f>
        <v>98.78</v>
      </c>
      <c r="T85" s="459"/>
      <c r="U85" s="517" t="s">
        <v>4</v>
      </c>
      <c r="V85" s="442">
        <v>51.41</v>
      </c>
      <c r="W85" s="478">
        <f>LARGE(V86:V87,1)+V85</f>
        <v>103.53</v>
      </c>
      <c r="X85" s="19"/>
      <c r="Y85" s="9">
        <f>98.78+103.53</f>
        <v>202.31</v>
      </c>
      <c r="Z85" s="419">
        <f>RANK(Y85,$Y$65:$Y$89)</f>
        <v>1</v>
      </c>
      <c r="AA85" s="149" t="s">
        <v>294</v>
      </c>
      <c r="AB85" s="54"/>
    </row>
    <row r="86" spans="2:28" x14ac:dyDescent="0.3">
      <c r="B86" s="137" t="s">
        <v>198</v>
      </c>
      <c r="C86" s="28"/>
      <c r="D86" s="138"/>
      <c r="E86" s="28" t="s">
        <v>5</v>
      </c>
      <c r="F86" s="29">
        <v>0</v>
      </c>
      <c r="G86" s="358"/>
      <c r="H86" s="511"/>
      <c r="I86" s="517" t="s">
        <v>5</v>
      </c>
      <c r="J86" s="442">
        <v>0</v>
      </c>
      <c r="K86" s="358"/>
      <c r="L86" s="511"/>
      <c r="M86" s="517" t="s">
        <v>5</v>
      </c>
      <c r="N86" s="442">
        <v>46.4</v>
      </c>
      <c r="O86" s="358"/>
      <c r="P86" s="511"/>
      <c r="Q86" s="517" t="s">
        <v>5</v>
      </c>
      <c r="R86" s="442">
        <v>52.39</v>
      </c>
      <c r="S86" s="358"/>
      <c r="T86" s="459"/>
      <c r="U86" s="517" t="s">
        <v>5</v>
      </c>
      <c r="V86" s="442">
        <v>52.12</v>
      </c>
      <c r="W86" s="358"/>
      <c r="X86" s="19"/>
      <c r="Y86" s="9"/>
      <c r="Z86" s="419"/>
      <c r="AA86" s="149"/>
      <c r="AB86" s="54"/>
    </row>
    <row r="87" spans="2:28" x14ac:dyDescent="0.3">
      <c r="B87" s="137"/>
      <c r="C87" s="28"/>
      <c r="D87" s="138"/>
      <c r="E87" s="28" t="s">
        <v>34</v>
      </c>
      <c r="F87" s="29">
        <v>0</v>
      </c>
      <c r="G87" s="358"/>
      <c r="H87" s="511"/>
      <c r="I87" s="517" t="s">
        <v>16</v>
      </c>
      <c r="J87" s="442">
        <v>0</v>
      </c>
      <c r="K87" s="358"/>
      <c r="L87" s="511"/>
      <c r="M87" s="517" t="s">
        <v>16</v>
      </c>
      <c r="N87" s="442">
        <v>15.16</v>
      </c>
      <c r="O87" s="358"/>
      <c r="P87" s="511"/>
      <c r="Q87" s="517" t="s">
        <v>16</v>
      </c>
      <c r="R87" s="442">
        <v>0</v>
      </c>
      <c r="S87" s="358"/>
      <c r="T87" s="459"/>
      <c r="U87" s="517" t="s">
        <v>16</v>
      </c>
      <c r="V87" s="442">
        <v>11.31</v>
      </c>
      <c r="W87" s="358"/>
      <c r="X87" s="19"/>
      <c r="Y87" s="9"/>
      <c r="Z87" s="419"/>
      <c r="AA87" s="149"/>
      <c r="AB87" s="54"/>
    </row>
    <row r="88" spans="2:28" x14ac:dyDescent="0.3">
      <c r="B88" s="363"/>
      <c r="C88" s="308"/>
      <c r="D88" s="309"/>
      <c r="E88" s="309"/>
      <c r="F88" s="313"/>
      <c r="G88" s="446"/>
      <c r="H88" s="527"/>
      <c r="I88" s="526"/>
      <c r="J88" s="523"/>
      <c r="K88" s="446"/>
      <c r="L88" s="527"/>
      <c r="M88" s="526"/>
      <c r="N88" s="523"/>
      <c r="O88" s="446"/>
      <c r="P88" s="527"/>
      <c r="Q88" s="526"/>
      <c r="R88" s="523"/>
      <c r="S88" s="446"/>
      <c r="T88" s="528"/>
      <c r="U88" s="526"/>
      <c r="V88" s="523"/>
      <c r="W88" s="358"/>
      <c r="X88" s="315"/>
      <c r="Y88" s="316"/>
      <c r="Z88" s="419"/>
      <c r="AA88" s="149"/>
      <c r="AB88" s="54"/>
    </row>
    <row r="89" spans="2:28" hidden="1" x14ac:dyDescent="0.3">
      <c r="B89" s="137"/>
      <c r="C89" s="28"/>
      <c r="D89" s="138"/>
      <c r="E89" s="28" t="s">
        <v>4</v>
      </c>
      <c r="F89" s="29">
        <v>0</v>
      </c>
      <c r="G89" s="358">
        <f t="shared" ref="G89" si="27">LARGE(F89:F90,1)+F91</f>
        <v>0</v>
      </c>
      <c r="H89" s="511"/>
      <c r="I89" s="512" t="s">
        <v>4</v>
      </c>
      <c r="J89" s="442">
        <v>0</v>
      </c>
      <c r="K89" s="358">
        <f t="shared" ref="K89" si="28">LARGE(J89:J90,1)+J91</f>
        <v>0</v>
      </c>
      <c r="L89" s="511"/>
      <c r="M89" s="512" t="s">
        <v>4</v>
      </c>
      <c r="N89" s="442">
        <v>0</v>
      </c>
      <c r="O89" s="358">
        <f t="shared" ref="O89" si="29">LARGE(N89:N90,1)+N91</f>
        <v>0</v>
      </c>
      <c r="P89" s="511"/>
      <c r="Q89" s="512" t="s">
        <v>4</v>
      </c>
      <c r="R89" s="442">
        <v>0</v>
      </c>
      <c r="S89" s="358">
        <f t="shared" ref="S89" si="30">LARGE(R89:R90,1)+R91</f>
        <v>0</v>
      </c>
      <c r="T89" s="459"/>
      <c r="U89" s="512" t="s">
        <v>4</v>
      </c>
      <c r="V89" s="442">
        <v>0</v>
      </c>
      <c r="W89" s="358">
        <f t="shared" ref="W89:W101" si="31">LARGE(V89:V90,1)+V91</f>
        <v>0</v>
      </c>
      <c r="X89" s="19"/>
      <c r="Y89" s="9">
        <f>SUM(LARGE(G89:W89,{1,2,3,4}))</f>
        <v>0</v>
      </c>
      <c r="Z89" s="419">
        <f t="shared" ref="Z89:Z100" si="32">RANK(Y89,$Y$65:$Y$89)</f>
        <v>7</v>
      </c>
      <c r="AA89" s="149"/>
      <c r="AB89" s="54"/>
    </row>
    <row r="90" spans="2:28" hidden="1" x14ac:dyDescent="0.3">
      <c r="B90" s="137"/>
      <c r="C90" s="28"/>
      <c r="D90" s="138"/>
      <c r="E90" s="28" t="s">
        <v>5</v>
      </c>
      <c r="F90" s="29">
        <v>0</v>
      </c>
      <c r="G90" s="358"/>
      <c r="H90" s="511"/>
      <c r="I90" s="512" t="s">
        <v>5</v>
      </c>
      <c r="J90" s="442">
        <v>0</v>
      </c>
      <c r="K90" s="358"/>
      <c r="L90" s="511"/>
      <c r="M90" s="512" t="s">
        <v>5</v>
      </c>
      <c r="N90" s="442">
        <v>0</v>
      </c>
      <c r="O90" s="358"/>
      <c r="P90" s="511"/>
      <c r="Q90" s="512" t="s">
        <v>5</v>
      </c>
      <c r="R90" s="442">
        <v>0</v>
      </c>
      <c r="S90" s="358"/>
      <c r="T90" s="459"/>
      <c r="U90" s="512" t="s">
        <v>5</v>
      </c>
      <c r="V90" s="442">
        <v>0</v>
      </c>
      <c r="W90" s="358">
        <f t="shared" si="31"/>
        <v>0</v>
      </c>
      <c r="X90" s="19"/>
      <c r="Y90" s="9"/>
      <c r="Z90" s="419">
        <f t="shared" si="32"/>
        <v>7</v>
      </c>
      <c r="AA90" s="149"/>
      <c r="AB90" s="54"/>
    </row>
    <row r="91" spans="2:28" hidden="1" x14ac:dyDescent="0.3">
      <c r="B91" s="137"/>
      <c r="C91" s="28"/>
      <c r="D91" s="138"/>
      <c r="E91" s="28" t="s">
        <v>34</v>
      </c>
      <c r="F91" s="29">
        <v>0</v>
      </c>
      <c r="G91" s="358"/>
      <c r="H91" s="511"/>
      <c r="I91" s="512" t="s">
        <v>34</v>
      </c>
      <c r="J91" s="442">
        <v>0</v>
      </c>
      <c r="K91" s="358"/>
      <c r="L91" s="511"/>
      <c r="M91" s="512" t="s">
        <v>34</v>
      </c>
      <c r="N91" s="442">
        <v>0</v>
      </c>
      <c r="O91" s="358"/>
      <c r="P91" s="511"/>
      <c r="Q91" s="512" t="s">
        <v>34</v>
      </c>
      <c r="R91" s="442">
        <v>0</v>
      </c>
      <c r="S91" s="358"/>
      <c r="T91" s="459"/>
      <c r="U91" s="512" t="s">
        <v>34</v>
      </c>
      <c r="V91" s="442">
        <v>0</v>
      </c>
      <c r="W91" s="358">
        <f t="shared" si="31"/>
        <v>0</v>
      </c>
      <c r="X91" s="19"/>
      <c r="Y91" s="9"/>
      <c r="Z91" s="419">
        <f t="shared" si="32"/>
        <v>7</v>
      </c>
      <c r="AA91" s="149"/>
      <c r="AB91" s="54"/>
    </row>
    <row r="92" spans="2:28" hidden="1" x14ac:dyDescent="0.3">
      <c r="B92" s="137"/>
      <c r="C92" s="28"/>
      <c r="D92" s="138"/>
      <c r="E92" s="138"/>
      <c r="F92" s="29"/>
      <c r="G92" s="358"/>
      <c r="H92" s="511"/>
      <c r="I92" s="517"/>
      <c r="J92" s="442"/>
      <c r="K92" s="358"/>
      <c r="L92" s="511"/>
      <c r="M92" s="517"/>
      <c r="N92" s="442"/>
      <c r="O92" s="358"/>
      <c r="P92" s="511"/>
      <c r="Q92" s="517"/>
      <c r="R92" s="442"/>
      <c r="S92" s="358"/>
      <c r="T92" s="459"/>
      <c r="U92" s="517"/>
      <c r="V92" s="442"/>
      <c r="W92" s="358">
        <f t="shared" si="31"/>
        <v>0</v>
      </c>
      <c r="X92" s="19"/>
      <c r="Y92" s="9"/>
      <c r="Z92" s="419">
        <f t="shared" si="32"/>
        <v>7</v>
      </c>
      <c r="AA92" s="149"/>
      <c r="AB92" s="54"/>
    </row>
    <row r="93" spans="2:28" hidden="1" x14ac:dyDescent="0.3">
      <c r="B93" s="137"/>
      <c r="C93" s="28"/>
      <c r="D93" s="138"/>
      <c r="E93" s="28" t="s">
        <v>4</v>
      </c>
      <c r="F93" s="29">
        <v>0</v>
      </c>
      <c r="G93" s="358">
        <f t="shared" ref="G93" si="33">LARGE(F93:F94,1)+F95</f>
        <v>0</v>
      </c>
      <c r="H93" s="511"/>
      <c r="I93" s="512" t="s">
        <v>4</v>
      </c>
      <c r="J93" s="442">
        <v>0</v>
      </c>
      <c r="K93" s="358">
        <f t="shared" ref="K93" si="34">LARGE(J93:J94,1)+J95</f>
        <v>0</v>
      </c>
      <c r="L93" s="511"/>
      <c r="M93" s="512" t="s">
        <v>4</v>
      </c>
      <c r="N93" s="442">
        <v>0</v>
      </c>
      <c r="O93" s="358">
        <f t="shared" ref="O93" si="35">LARGE(N93:N94,1)+N95</f>
        <v>0</v>
      </c>
      <c r="P93" s="511"/>
      <c r="Q93" s="512" t="s">
        <v>4</v>
      </c>
      <c r="R93" s="442">
        <v>0</v>
      </c>
      <c r="S93" s="358">
        <f t="shared" ref="S93" si="36">LARGE(R93:R94,1)+R95</f>
        <v>0</v>
      </c>
      <c r="T93" s="459"/>
      <c r="U93" s="512" t="s">
        <v>4</v>
      </c>
      <c r="V93" s="442">
        <v>0</v>
      </c>
      <c r="W93" s="358">
        <f t="shared" si="31"/>
        <v>0</v>
      </c>
      <c r="X93" s="19"/>
      <c r="Y93" s="9">
        <f>SUM(LARGE(G93:W93,{1,2,3,4}))</f>
        <v>0</v>
      </c>
      <c r="Z93" s="419">
        <f t="shared" si="32"/>
        <v>7</v>
      </c>
      <c r="AA93" s="149"/>
      <c r="AB93" s="54"/>
    </row>
    <row r="94" spans="2:28" hidden="1" x14ac:dyDescent="0.3">
      <c r="B94" s="137"/>
      <c r="C94" s="28"/>
      <c r="D94" s="138"/>
      <c r="E94" s="28" t="s">
        <v>5</v>
      </c>
      <c r="F94" s="29">
        <v>0</v>
      </c>
      <c r="G94" s="358"/>
      <c r="H94" s="511"/>
      <c r="I94" s="512" t="s">
        <v>5</v>
      </c>
      <c r="J94" s="442">
        <v>0</v>
      </c>
      <c r="K94" s="358"/>
      <c r="L94" s="511"/>
      <c r="M94" s="512" t="s">
        <v>5</v>
      </c>
      <c r="N94" s="442">
        <v>0</v>
      </c>
      <c r="O94" s="358"/>
      <c r="P94" s="511"/>
      <c r="Q94" s="512" t="s">
        <v>5</v>
      </c>
      <c r="R94" s="442">
        <v>0</v>
      </c>
      <c r="S94" s="358"/>
      <c r="T94" s="459"/>
      <c r="U94" s="512" t="s">
        <v>5</v>
      </c>
      <c r="V94" s="442">
        <v>0</v>
      </c>
      <c r="W94" s="358">
        <f t="shared" si="31"/>
        <v>0</v>
      </c>
      <c r="X94" s="19"/>
      <c r="Y94" s="9"/>
      <c r="Z94" s="419">
        <f t="shared" si="32"/>
        <v>7</v>
      </c>
      <c r="AA94" s="149"/>
      <c r="AB94" s="54"/>
    </row>
    <row r="95" spans="2:28" hidden="1" x14ac:dyDescent="0.3">
      <c r="B95" s="137"/>
      <c r="C95" s="28"/>
      <c r="D95" s="138"/>
      <c r="E95" s="28" t="s">
        <v>34</v>
      </c>
      <c r="F95" s="29">
        <v>0</v>
      </c>
      <c r="G95" s="358"/>
      <c r="H95" s="511"/>
      <c r="I95" s="512" t="s">
        <v>34</v>
      </c>
      <c r="J95" s="442">
        <v>0</v>
      </c>
      <c r="K95" s="358"/>
      <c r="L95" s="511"/>
      <c r="M95" s="512" t="s">
        <v>34</v>
      </c>
      <c r="N95" s="442">
        <v>0</v>
      </c>
      <c r="O95" s="358"/>
      <c r="P95" s="511"/>
      <c r="Q95" s="512" t="s">
        <v>34</v>
      </c>
      <c r="R95" s="442">
        <v>0</v>
      </c>
      <c r="S95" s="358"/>
      <c r="T95" s="459"/>
      <c r="U95" s="512" t="s">
        <v>34</v>
      </c>
      <c r="V95" s="442">
        <v>0</v>
      </c>
      <c r="W95" s="358">
        <f t="shared" si="31"/>
        <v>0</v>
      </c>
      <c r="X95" s="19"/>
      <c r="Y95" s="9"/>
      <c r="Z95" s="419">
        <f t="shared" si="32"/>
        <v>7</v>
      </c>
      <c r="AA95" s="149"/>
      <c r="AB95" s="54"/>
    </row>
    <row r="96" spans="2:28" hidden="1" x14ac:dyDescent="0.3">
      <c r="B96" s="137"/>
      <c r="C96" s="28"/>
      <c r="D96" s="138"/>
      <c r="E96" s="138"/>
      <c r="F96" s="29"/>
      <c r="G96" s="358"/>
      <c r="H96" s="511"/>
      <c r="I96" s="517"/>
      <c r="J96" s="442"/>
      <c r="K96" s="358"/>
      <c r="L96" s="511"/>
      <c r="M96" s="517"/>
      <c r="N96" s="442"/>
      <c r="O96" s="358"/>
      <c r="P96" s="511"/>
      <c r="Q96" s="517"/>
      <c r="R96" s="442"/>
      <c r="S96" s="358"/>
      <c r="T96" s="459"/>
      <c r="U96" s="517"/>
      <c r="V96" s="442"/>
      <c r="W96" s="358">
        <f t="shared" si="31"/>
        <v>0</v>
      </c>
      <c r="X96" s="19"/>
      <c r="Y96" s="9"/>
      <c r="Z96" s="419">
        <f t="shared" si="32"/>
        <v>7</v>
      </c>
      <c r="AA96" s="149"/>
      <c r="AB96" s="54"/>
    </row>
    <row r="97" spans="1:28" hidden="1" x14ac:dyDescent="0.3">
      <c r="B97" s="137"/>
      <c r="C97" s="28"/>
      <c r="D97" s="138"/>
      <c r="E97" s="28" t="s">
        <v>4</v>
      </c>
      <c r="F97" s="29">
        <v>0</v>
      </c>
      <c r="G97" s="358">
        <f t="shared" ref="G97" si="37">LARGE(F97:F98,1)+F99</f>
        <v>0</v>
      </c>
      <c r="H97" s="511"/>
      <c r="I97" s="512" t="s">
        <v>4</v>
      </c>
      <c r="J97" s="442">
        <v>0</v>
      </c>
      <c r="K97" s="358">
        <f t="shared" ref="K97" si="38">LARGE(J97:J98,1)+J99</f>
        <v>0</v>
      </c>
      <c r="L97" s="511"/>
      <c r="M97" s="512" t="s">
        <v>4</v>
      </c>
      <c r="N97" s="442">
        <v>0</v>
      </c>
      <c r="O97" s="358">
        <f t="shared" ref="O97" si="39">LARGE(N97:N98,1)+N99</f>
        <v>0</v>
      </c>
      <c r="P97" s="511"/>
      <c r="Q97" s="512" t="s">
        <v>4</v>
      </c>
      <c r="R97" s="442">
        <v>0</v>
      </c>
      <c r="S97" s="358">
        <f t="shared" ref="S97" si="40">LARGE(R97:R98,1)+R99</f>
        <v>0</v>
      </c>
      <c r="T97" s="459"/>
      <c r="U97" s="512" t="s">
        <v>4</v>
      </c>
      <c r="V97" s="442">
        <v>0</v>
      </c>
      <c r="W97" s="358">
        <f t="shared" si="31"/>
        <v>0</v>
      </c>
      <c r="X97" s="19"/>
      <c r="Y97" s="9">
        <f>SUM(LARGE(G97:W97,{1,2,3,4}))</f>
        <v>0</v>
      </c>
      <c r="Z97" s="419">
        <f t="shared" si="32"/>
        <v>7</v>
      </c>
      <c r="AA97" s="149"/>
      <c r="AB97" s="54"/>
    </row>
    <row r="98" spans="1:28" hidden="1" x14ac:dyDescent="0.3">
      <c r="B98" s="137"/>
      <c r="C98" s="28"/>
      <c r="D98" s="138"/>
      <c r="E98" s="28" t="s">
        <v>5</v>
      </c>
      <c r="F98" s="29">
        <v>0</v>
      </c>
      <c r="G98" s="358"/>
      <c r="H98" s="511"/>
      <c r="I98" s="512" t="s">
        <v>5</v>
      </c>
      <c r="J98" s="442">
        <v>0</v>
      </c>
      <c r="K98" s="358"/>
      <c r="L98" s="511"/>
      <c r="M98" s="512" t="s">
        <v>5</v>
      </c>
      <c r="N98" s="442">
        <v>0</v>
      </c>
      <c r="O98" s="358"/>
      <c r="P98" s="511"/>
      <c r="Q98" s="512" t="s">
        <v>5</v>
      </c>
      <c r="R98" s="442">
        <v>0</v>
      </c>
      <c r="S98" s="358"/>
      <c r="T98" s="459"/>
      <c r="U98" s="512" t="s">
        <v>5</v>
      </c>
      <c r="V98" s="442">
        <v>0</v>
      </c>
      <c r="W98" s="358">
        <f t="shared" si="31"/>
        <v>0</v>
      </c>
      <c r="X98" s="19"/>
      <c r="Y98" s="9"/>
      <c r="Z98" s="419">
        <f t="shared" si="32"/>
        <v>7</v>
      </c>
      <c r="AA98" s="149"/>
      <c r="AB98" s="54"/>
    </row>
    <row r="99" spans="1:28" hidden="1" x14ac:dyDescent="0.3">
      <c r="B99" s="137"/>
      <c r="C99" s="28"/>
      <c r="D99" s="138"/>
      <c r="E99" s="28" t="s">
        <v>34</v>
      </c>
      <c r="F99" s="29">
        <v>0</v>
      </c>
      <c r="G99" s="358"/>
      <c r="H99" s="511"/>
      <c r="I99" s="512" t="s">
        <v>34</v>
      </c>
      <c r="J99" s="442">
        <v>0</v>
      </c>
      <c r="K99" s="358"/>
      <c r="L99" s="511"/>
      <c r="M99" s="512" t="s">
        <v>34</v>
      </c>
      <c r="N99" s="442">
        <v>0</v>
      </c>
      <c r="O99" s="358"/>
      <c r="P99" s="511"/>
      <c r="Q99" s="512" t="s">
        <v>34</v>
      </c>
      <c r="R99" s="442">
        <v>0</v>
      </c>
      <c r="S99" s="358"/>
      <c r="T99" s="459"/>
      <c r="U99" s="512" t="s">
        <v>34</v>
      </c>
      <c r="V99" s="442">
        <v>0</v>
      </c>
      <c r="W99" s="358">
        <f t="shared" si="31"/>
        <v>0</v>
      </c>
      <c r="X99" s="19"/>
      <c r="Y99" s="9"/>
      <c r="Z99" s="419">
        <f t="shared" si="32"/>
        <v>7</v>
      </c>
      <c r="AA99" s="149"/>
      <c r="AB99" s="54"/>
    </row>
    <row r="100" spans="1:28" hidden="1" x14ac:dyDescent="0.3">
      <c r="B100" s="137"/>
      <c r="C100" s="28"/>
      <c r="D100" s="138"/>
      <c r="E100" s="138"/>
      <c r="F100" s="29"/>
      <c r="G100" s="358"/>
      <c r="H100" s="511"/>
      <c r="I100" s="517"/>
      <c r="J100" s="442"/>
      <c r="K100" s="358"/>
      <c r="L100" s="511"/>
      <c r="M100" s="517"/>
      <c r="N100" s="442"/>
      <c r="O100" s="358"/>
      <c r="P100" s="511"/>
      <c r="Q100" s="517"/>
      <c r="R100" s="442"/>
      <c r="S100" s="358"/>
      <c r="T100" s="459"/>
      <c r="U100" s="517"/>
      <c r="V100" s="442"/>
      <c r="W100" s="358">
        <f t="shared" si="31"/>
        <v>0</v>
      </c>
      <c r="X100" s="19"/>
      <c r="Y100" s="9"/>
      <c r="Z100" s="419">
        <f t="shared" si="32"/>
        <v>7</v>
      </c>
      <c r="AA100" s="149"/>
      <c r="AB100" s="54"/>
    </row>
    <row r="101" spans="1:28" x14ac:dyDescent="0.3">
      <c r="B101" s="137" t="s">
        <v>211</v>
      </c>
      <c r="C101" s="28" t="s">
        <v>142</v>
      </c>
      <c r="D101" s="138"/>
      <c r="E101" s="28" t="s">
        <v>4</v>
      </c>
      <c r="F101" s="29">
        <v>0</v>
      </c>
      <c r="G101" s="358">
        <f t="shared" ref="G101" si="41">LARGE(F101:F102,1)+F103</f>
        <v>0</v>
      </c>
      <c r="H101" s="511"/>
      <c r="I101" s="512" t="s">
        <v>4</v>
      </c>
      <c r="J101" s="442">
        <v>0</v>
      </c>
      <c r="K101" s="358">
        <f t="shared" ref="K101" si="42">LARGE(J101:J102,1)+J103</f>
        <v>0</v>
      </c>
      <c r="L101" s="511"/>
      <c r="M101" s="512" t="s">
        <v>4</v>
      </c>
      <c r="N101" s="442">
        <v>38.520000000000003</v>
      </c>
      <c r="O101" s="358">
        <f>LARGE(N102:N103,1)+N101</f>
        <v>81.490000000000009</v>
      </c>
      <c r="P101" s="511"/>
      <c r="Q101" s="512" t="s">
        <v>4</v>
      </c>
      <c r="R101" s="442">
        <v>0</v>
      </c>
      <c r="S101" s="358">
        <f t="shared" ref="S101" si="43">LARGE(R101:R102,1)+R103</f>
        <v>0</v>
      </c>
      <c r="T101" s="459"/>
      <c r="U101" s="512" t="s">
        <v>4</v>
      </c>
      <c r="V101" s="442">
        <v>0</v>
      </c>
      <c r="W101" s="358">
        <f t="shared" si="31"/>
        <v>0</v>
      </c>
      <c r="X101" s="19"/>
      <c r="Y101" s="9">
        <v>81.489999999999995</v>
      </c>
      <c r="Z101" s="419">
        <v>7</v>
      </c>
      <c r="AA101" s="149" t="s">
        <v>290</v>
      </c>
      <c r="AB101" s="54"/>
    </row>
    <row r="102" spans="1:28" x14ac:dyDescent="0.3">
      <c r="B102" s="137"/>
      <c r="C102" s="28"/>
      <c r="D102" s="138"/>
      <c r="E102" s="28" t="s">
        <v>5</v>
      </c>
      <c r="F102" s="29">
        <v>0</v>
      </c>
      <c r="G102" s="358"/>
      <c r="H102" s="511"/>
      <c r="I102" s="512" t="s">
        <v>5</v>
      </c>
      <c r="J102" s="442">
        <v>0</v>
      </c>
      <c r="K102" s="358"/>
      <c r="L102" s="511"/>
      <c r="M102" s="512" t="s">
        <v>5</v>
      </c>
      <c r="N102" s="442">
        <v>42.97</v>
      </c>
      <c r="O102" s="358"/>
      <c r="P102" s="511"/>
      <c r="Q102" s="512" t="s">
        <v>5</v>
      </c>
      <c r="R102" s="442">
        <v>0</v>
      </c>
      <c r="S102" s="358"/>
      <c r="T102" s="459"/>
      <c r="U102" s="512" t="s">
        <v>5</v>
      </c>
      <c r="V102" s="442">
        <v>0</v>
      </c>
      <c r="W102" s="358"/>
      <c r="X102" s="19"/>
      <c r="Y102" s="9"/>
      <c r="Z102" s="419"/>
      <c r="AA102" s="149"/>
      <c r="AB102" s="54"/>
    </row>
    <row r="103" spans="1:28" x14ac:dyDescent="0.3">
      <c r="B103" s="158"/>
      <c r="C103" s="28"/>
      <c r="D103" s="138"/>
      <c r="E103" s="28" t="s">
        <v>34</v>
      </c>
      <c r="F103" s="29">
        <v>0</v>
      </c>
      <c r="G103" s="358"/>
      <c r="H103" s="511"/>
      <c r="I103" s="512" t="s">
        <v>34</v>
      </c>
      <c r="J103" s="442">
        <v>0</v>
      </c>
      <c r="K103" s="358"/>
      <c r="L103" s="511"/>
      <c r="M103" s="512" t="s">
        <v>34</v>
      </c>
      <c r="N103" s="442">
        <v>0</v>
      </c>
      <c r="O103" s="358"/>
      <c r="P103" s="511"/>
      <c r="Q103" s="512" t="s">
        <v>34</v>
      </c>
      <c r="R103" s="442">
        <v>0</v>
      </c>
      <c r="S103" s="358"/>
      <c r="T103" s="459"/>
      <c r="U103" s="512" t="s">
        <v>34</v>
      </c>
      <c r="V103" s="442">
        <v>0</v>
      </c>
      <c r="W103" s="358"/>
      <c r="X103" s="19"/>
      <c r="Y103" s="19"/>
      <c r="Z103" s="419"/>
      <c r="AA103" s="149"/>
      <c r="AB103" s="54"/>
    </row>
    <row r="104" spans="1:28" x14ac:dyDescent="0.3">
      <c r="A104" s="355"/>
      <c r="B104" s="354"/>
      <c r="C104" s="28"/>
      <c r="D104" s="354"/>
      <c r="E104" s="28"/>
      <c r="F104" s="29"/>
      <c r="G104" s="358"/>
      <c r="H104" s="511"/>
      <c r="I104" s="517"/>
      <c r="J104" s="442"/>
      <c r="K104" s="358"/>
      <c r="L104" s="511"/>
      <c r="M104" s="517"/>
      <c r="N104" s="442"/>
      <c r="O104" s="358"/>
      <c r="P104" s="511"/>
      <c r="Q104" s="517"/>
      <c r="R104" s="442"/>
      <c r="S104" s="358"/>
      <c r="T104" s="459"/>
      <c r="U104" s="517"/>
      <c r="V104" s="442"/>
      <c r="W104" s="358"/>
      <c r="X104" s="19"/>
      <c r="Y104" s="19"/>
      <c r="Z104" s="419"/>
      <c r="AA104" s="149"/>
      <c r="AB104" s="54"/>
    </row>
    <row r="105" spans="1:28" x14ac:dyDescent="0.3">
      <c r="A105" s="355"/>
      <c r="B105" s="309" t="s">
        <v>120</v>
      </c>
      <c r="C105" s="308" t="s">
        <v>18</v>
      </c>
      <c r="D105" s="309"/>
      <c r="E105" s="308" t="s">
        <v>4</v>
      </c>
      <c r="F105" s="310">
        <v>0</v>
      </c>
      <c r="G105" s="446">
        <f t="shared" ref="G105" si="44">LARGE(F105:F106,1)+F107</f>
        <v>0</v>
      </c>
      <c r="H105" s="527"/>
      <c r="I105" s="526" t="s">
        <v>4</v>
      </c>
      <c r="J105" s="523">
        <v>0</v>
      </c>
      <c r="K105" s="446"/>
      <c r="L105" s="527"/>
      <c r="M105" s="526" t="s">
        <v>4</v>
      </c>
      <c r="N105" s="523">
        <v>0</v>
      </c>
      <c r="O105" s="446">
        <f>LARGE(N105:N106,1)+N107</f>
        <v>0</v>
      </c>
      <c r="P105" s="527"/>
      <c r="Q105" s="526" t="s">
        <v>4</v>
      </c>
      <c r="R105" s="523">
        <v>0</v>
      </c>
      <c r="S105" s="446">
        <f>LARGE(R105:R106,1)+R107</f>
        <v>0</v>
      </c>
      <c r="T105" s="528"/>
      <c r="U105" s="526" t="s">
        <v>4</v>
      </c>
      <c r="V105" s="523">
        <v>0</v>
      </c>
      <c r="W105" s="446">
        <f>LARGE(V105:V106,1)+V107</f>
        <v>0</v>
      </c>
      <c r="X105" s="315"/>
      <c r="Y105" s="315">
        <f>SUM(LARGE(G105:W105,{1,2,3,4}))</f>
        <v>0</v>
      </c>
      <c r="Z105" s="419">
        <v>8</v>
      </c>
      <c r="AA105" s="149"/>
      <c r="AB105" s="54"/>
    </row>
    <row r="106" spans="1:28" x14ac:dyDescent="0.3">
      <c r="B106" s="137"/>
      <c r="C106" s="28"/>
      <c r="D106" s="138"/>
      <c r="E106" s="28" t="s">
        <v>5</v>
      </c>
      <c r="F106" s="29">
        <v>0</v>
      </c>
      <c r="G106" s="358"/>
      <c r="H106" s="511"/>
      <c r="I106" s="517" t="s">
        <v>5</v>
      </c>
      <c r="J106" s="442">
        <v>0</v>
      </c>
      <c r="K106" s="358"/>
      <c r="L106" s="511"/>
      <c r="M106" s="517" t="s">
        <v>5</v>
      </c>
      <c r="N106" s="442">
        <v>0</v>
      </c>
      <c r="O106" s="358"/>
      <c r="P106" s="511"/>
      <c r="Q106" s="517" t="s">
        <v>5</v>
      </c>
      <c r="R106" s="442">
        <v>0</v>
      </c>
      <c r="S106" s="358"/>
      <c r="T106" s="459"/>
      <c r="U106" s="517" t="s">
        <v>5</v>
      </c>
      <c r="V106" s="442">
        <v>0</v>
      </c>
      <c r="W106" s="358"/>
      <c r="X106" s="19"/>
      <c r="Y106" s="19"/>
      <c r="Z106" s="419"/>
      <c r="AA106" s="149"/>
      <c r="AB106" s="54"/>
    </row>
    <row r="107" spans="1:28" x14ac:dyDescent="0.3">
      <c r="B107" s="137"/>
      <c r="C107" s="28"/>
      <c r="D107" s="138"/>
      <c r="E107" s="28" t="s">
        <v>34</v>
      </c>
      <c r="F107" s="29">
        <v>0</v>
      </c>
      <c r="G107" s="358"/>
      <c r="H107" s="511"/>
      <c r="I107" s="517" t="s">
        <v>16</v>
      </c>
      <c r="J107" s="442">
        <v>0</v>
      </c>
      <c r="K107" s="358"/>
      <c r="L107" s="511"/>
      <c r="M107" s="517" t="s">
        <v>16</v>
      </c>
      <c r="N107" s="442">
        <v>0</v>
      </c>
      <c r="O107" s="358"/>
      <c r="P107" s="511"/>
      <c r="Q107" s="517" t="s">
        <v>16</v>
      </c>
      <c r="R107" s="442">
        <v>0</v>
      </c>
      <c r="S107" s="358"/>
      <c r="T107" s="459"/>
      <c r="U107" s="517" t="s">
        <v>16</v>
      </c>
      <c r="V107" s="442">
        <v>0</v>
      </c>
      <c r="W107" s="358"/>
      <c r="X107" s="19"/>
      <c r="Y107" s="9"/>
      <c r="Z107" s="419"/>
      <c r="AA107" s="149"/>
      <c r="AB107" s="54"/>
    </row>
    <row r="108" spans="1:28" x14ac:dyDescent="0.3">
      <c r="B108" s="295"/>
      <c r="C108" s="296"/>
      <c r="D108" s="297"/>
      <c r="E108" s="296"/>
      <c r="F108" s="304"/>
      <c r="G108" s="476"/>
      <c r="H108" s="518"/>
      <c r="I108" s="519"/>
      <c r="J108" s="471"/>
      <c r="K108" s="476"/>
      <c r="L108" s="518"/>
      <c r="M108" s="519"/>
      <c r="N108" s="471"/>
      <c r="O108" s="476"/>
      <c r="P108" s="518"/>
      <c r="Q108" s="519"/>
      <c r="R108" s="520"/>
      <c r="S108" s="476"/>
      <c r="T108" s="481"/>
      <c r="U108" s="519"/>
      <c r="V108" s="520"/>
      <c r="W108" s="476"/>
      <c r="X108" s="302"/>
      <c r="Y108" s="303"/>
      <c r="Z108" s="419"/>
      <c r="AA108" s="149"/>
      <c r="AB108" s="54"/>
    </row>
    <row r="109" spans="1:28" ht="15" thickBot="1" x14ac:dyDescent="0.35">
      <c r="B109" s="98"/>
      <c r="C109" s="133"/>
      <c r="D109" s="156"/>
      <c r="E109" s="33"/>
      <c r="F109" s="13"/>
      <c r="G109" s="40"/>
      <c r="H109" s="134"/>
      <c r="I109" s="133"/>
      <c r="J109" s="157"/>
      <c r="K109" s="40"/>
      <c r="L109" s="17"/>
      <c r="M109" s="132"/>
      <c r="N109" s="30"/>
      <c r="O109" s="13"/>
      <c r="P109" s="17"/>
      <c r="Q109" s="132"/>
      <c r="R109" s="157"/>
      <c r="S109" s="40"/>
      <c r="T109" s="13"/>
      <c r="U109" s="132"/>
      <c r="V109" s="157"/>
      <c r="W109" s="40"/>
      <c r="X109" s="13"/>
      <c r="Y109" s="151"/>
      <c r="Z109" s="222"/>
      <c r="AA109" s="176"/>
      <c r="AB109" s="56"/>
    </row>
  </sheetData>
  <mergeCells count="12">
    <mergeCell ref="B4:W5"/>
    <mergeCell ref="E7:G7"/>
    <mergeCell ref="I7:K7"/>
    <mergeCell ref="M7:O7"/>
    <mergeCell ref="Q7:S7"/>
    <mergeCell ref="U7:W7"/>
    <mergeCell ref="B60:W61"/>
    <mergeCell ref="E63:G63"/>
    <mergeCell ref="I63:K63"/>
    <mergeCell ref="M63:O63"/>
    <mergeCell ref="Q63:S63"/>
    <mergeCell ref="U63:W63"/>
  </mergeCells>
  <pageMargins left="0.7" right="0.7" top="0.75" bottom="0.75" header="0.3" footer="0.3"/>
  <pageSetup paperSize="5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AB58"/>
  <sheetViews>
    <sheetView zoomScaleNormal="100" workbookViewId="0">
      <selection activeCell="B4" sqref="B4:W5"/>
    </sheetView>
  </sheetViews>
  <sheetFormatPr defaultRowHeight="14.4" x14ac:dyDescent="0.3"/>
  <cols>
    <col min="1" max="1" width="1.77734375" customWidth="1"/>
    <col min="2" max="2" width="20.77734375" customWidth="1"/>
    <col min="3" max="5" width="5.77734375" customWidth="1"/>
    <col min="6" max="7" width="10.77734375" style="2" customWidth="1"/>
    <col min="8" max="8" width="0.88671875" customWidth="1"/>
    <col min="9" max="9" width="5.77734375" customWidth="1"/>
    <col min="10" max="11" width="10.77734375" style="2" customWidth="1"/>
    <col min="12" max="12" width="0.88671875" customWidth="1"/>
    <col min="13" max="13" width="5.77734375" customWidth="1"/>
    <col min="14" max="15" width="10.77734375" style="2" customWidth="1"/>
    <col min="16" max="16" width="0.88671875" customWidth="1"/>
    <col min="17" max="17" width="5.77734375" customWidth="1"/>
    <col min="18" max="18" width="10.77734375" customWidth="1"/>
    <col min="19" max="19" width="11.6640625" style="2" customWidth="1"/>
    <col min="20" max="20" width="0.88671875" style="2" customWidth="1"/>
    <col min="21" max="21" width="10.77734375" style="2" customWidth="1"/>
    <col min="22" max="22" width="8.88671875" customWidth="1"/>
    <col min="23" max="23" width="10.77734375" customWidth="1"/>
    <col min="24" max="24" width="1.5546875" customWidth="1"/>
    <col min="25" max="25" width="11.5546875" customWidth="1"/>
    <col min="26" max="26" width="8.88671875" customWidth="1"/>
    <col min="27" max="27" width="10.88671875" style="53" customWidth="1"/>
  </cols>
  <sheetData>
    <row r="2" spans="2:28" ht="16.2" thickBot="1" x14ac:dyDescent="0.35">
      <c r="B2" s="46" t="s">
        <v>275</v>
      </c>
      <c r="C2" s="46"/>
      <c r="D2" s="46"/>
      <c r="E2" s="46"/>
      <c r="F2" s="46"/>
      <c r="G2" s="46"/>
      <c r="H2" s="47"/>
      <c r="I2" s="47"/>
      <c r="J2" s="48"/>
      <c r="K2" s="48"/>
      <c r="L2" s="47"/>
      <c r="M2" s="47"/>
      <c r="N2" s="48"/>
      <c r="U2"/>
      <c r="W2" s="2"/>
      <c r="X2" s="2"/>
      <c r="Y2" s="2"/>
      <c r="Z2" s="152"/>
      <c r="AB2" s="53"/>
    </row>
    <row r="3" spans="2:28" ht="30" customHeight="1" thickBot="1" x14ac:dyDescent="0.45">
      <c r="B3" s="73" t="s">
        <v>3</v>
      </c>
      <c r="C3" s="74"/>
      <c r="D3" s="74"/>
      <c r="E3" s="74"/>
      <c r="F3" s="75"/>
      <c r="G3" s="75"/>
      <c r="H3" s="74"/>
      <c r="I3" s="74"/>
      <c r="J3" s="75"/>
      <c r="K3" s="75"/>
      <c r="L3" s="74"/>
      <c r="M3" s="74"/>
      <c r="N3" s="75"/>
      <c r="O3" s="75"/>
      <c r="P3" s="74"/>
      <c r="Q3" s="74"/>
      <c r="R3" s="74"/>
      <c r="S3" s="75"/>
      <c r="T3" s="75"/>
      <c r="U3" s="74"/>
      <c r="V3" s="74"/>
      <c r="W3" s="75"/>
      <c r="X3" s="75"/>
      <c r="Y3" s="75"/>
      <c r="Z3" s="153"/>
      <c r="AA3" s="162"/>
      <c r="AB3" s="162"/>
    </row>
    <row r="4" spans="2:28" x14ac:dyDescent="0.3">
      <c r="B4" s="687" t="s">
        <v>69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9"/>
      <c r="Y4" s="15"/>
      <c r="Z4" s="15"/>
      <c r="AA4" s="150"/>
      <c r="AB4" s="15"/>
    </row>
    <row r="5" spans="2:28" ht="15" thickBot="1" x14ac:dyDescent="0.35">
      <c r="B5" s="690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2"/>
      <c r="X5" s="17"/>
      <c r="Y5" s="17"/>
      <c r="Z5" s="17"/>
      <c r="AA5" s="521"/>
      <c r="AB5" s="17"/>
    </row>
    <row r="6" spans="2:28" ht="15" thickBot="1" x14ac:dyDescent="0.35">
      <c r="B6" s="80" t="s">
        <v>12</v>
      </c>
      <c r="C6" s="71"/>
      <c r="D6" s="71"/>
      <c r="E6" s="71"/>
      <c r="F6" s="72" t="s">
        <v>297</v>
      </c>
      <c r="G6" s="79"/>
      <c r="H6" s="81"/>
      <c r="I6" s="71" t="s">
        <v>14</v>
      </c>
      <c r="J6" s="72">
        <v>53</v>
      </c>
      <c r="K6" s="72"/>
      <c r="L6" s="82"/>
      <c r="M6" s="71" t="s">
        <v>13</v>
      </c>
      <c r="N6" s="72">
        <v>52</v>
      </c>
      <c r="O6" s="72"/>
      <c r="P6" s="83"/>
      <c r="Q6" s="71"/>
      <c r="R6" s="71"/>
      <c r="S6" s="72"/>
      <c r="T6" s="84"/>
      <c r="U6" s="64"/>
      <c r="V6" s="64"/>
      <c r="W6" s="65"/>
      <c r="X6" s="155"/>
      <c r="Y6" s="163"/>
      <c r="Z6" s="161"/>
      <c r="AA6" s="480"/>
      <c r="AB6" s="76"/>
    </row>
    <row r="7" spans="2:28" ht="30.6" thickBot="1" x14ac:dyDescent="0.45">
      <c r="B7" s="43" t="s">
        <v>11</v>
      </c>
      <c r="C7" s="86"/>
      <c r="D7" s="8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8" t="s">
        <v>281</v>
      </c>
      <c r="V7" s="679"/>
      <c r="W7" s="680"/>
      <c r="X7" s="55"/>
      <c r="Y7" s="356" t="s">
        <v>264</v>
      </c>
      <c r="Z7" s="418" t="s">
        <v>45</v>
      </c>
      <c r="AA7" s="457" t="s">
        <v>289</v>
      </c>
      <c r="AB7" s="140" t="s">
        <v>31</v>
      </c>
    </row>
    <row r="8" spans="2:28" ht="15" thickBot="1" x14ac:dyDescent="0.35">
      <c r="B8" s="90" t="s">
        <v>0</v>
      </c>
      <c r="C8" s="91" t="s">
        <v>1</v>
      </c>
      <c r="D8" s="24" t="s">
        <v>2</v>
      </c>
      <c r="E8" s="91"/>
      <c r="F8" s="92" t="s">
        <v>10</v>
      </c>
      <c r="G8" s="36" t="s">
        <v>8</v>
      </c>
      <c r="H8" s="23"/>
      <c r="I8" s="93"/>
      <c r="J8" s="92" t="s">
        <v>10</v>
      </c>
      <c r="K8" s="36" t="s">
        <v>8</v>
      </c>
      <c r="L8" s="23"/>
      <c r="M8" s="94"/>
      <c r="N8" s="36" t="s">
        <v>10</v>
      </c>
      <c r="O8" s="36" t="s">
        <v>8</v>
      </c>
      <c r="P8" s="23"/>
      <c r="Q8" s="93"/>
      <c r="R8" s="95" t="s">
        <v>10</v>
      </c>
      <c r="S8" s="36" t="s">
        <v>6</v>
      </c>
      <c r="T8" s="96"/>
      <c r="U8" s="93"/>
      <c r="V8" s="95" t="s">
        <v>10</v>
      </c>
      <c r="W8" s="154" t="s">
        <v>6</v>
      </c>
      <c r="X8" s="21"/>
      <c r="Y8" s="36"/>
      <c r="Z8" s="421"/>
      <c r="AA8" s="456"/>
      <c r="AB8" s="55"/>
    </row>
    <row r="9" spans="2:28" x14ac:dyDescent="0.3">
      <c r="B9" s="146" t="s">
        <v>180</v>
      </c>
      <c r="C9" s="28" t="s">
        <v>15</v>
      </c>
      <c r="D9" s="147" t="s">
        <v>171</v>
      </c>
      <c r="E9" s="28" t="s">
        <v>4</v>
      </c>
      <c r="F9" s="442">
        <v>0</v>
      </c>
      <c r="G9" s="358">
        <f>LARGE(F10:F11,1)+F9</f>
        <v>0</v>
      </c>
      <c r="H9" s="511"/>
      <c r="I9" s="512" t="s">
        <v>4</v>
      </c>
      <c r="J9" s="442">
        <v>29.89</v>
      </c>
      <c r="K9" s="358">
        <f>LARGE(J10:J11,1)+J9</f>
        <v>34.980000000000004</v>
      </c>
      <c r="L9" s="511"/>
      <c r="M9" s="512" t="s">
        <v>4</v>
      </c>
      <c r="N9" s="442">
        <v>33.130000000000003</v>
      </c>
      <c r="O9" s="358">
        <f>LARGE(N10:N11,1)+N9</f>
        <v>82.57</v>
      </c>
      <c r="P9" s="458" t="e">
        <f>LARGE(O10:O11,1)+O9</f>
        <v>#NUM!</v>
      </c>
      <c r="Q9" s="512" t="s">
        <v>4</v>
      </c>
      <c r="R9" s="442">
        <v>0</v>
      </c>
      <c r="S9" s="358">
        <f>LARGE(R10:R11,1)+R9</f>
        <v>0</v>
      </c>
      <c r="T9" s="458" t="e">
        <f>LARGE(S10:S11,1)+S9</f>
        <v>#NUM!</v>
      </c>
      <c r="U9" s="512" t="s">
        <v>4</v>
      </c>
      <c r="V9" s="442">
        <v>45.62</v>
      </c>
      <c r="W9" s="358">
        <f>LARGE(V10:V11,1)+V9</f>
        <v>51.019999999999996</v>
      </c>
      <c r="X9" s="19"/>
      <c r="Y9" s="9">
        <f>82.57+51.02</f>
        <v>133.59</v>
      </c>
      <c r="Z9" s="419">
        <f>RANK(Y9,$Y$9:$Y$28)</f>
        <v>2</v>
      </c>
      <c r="AA9" s="149"/>
      <c r="AB9" s="54"/>
    </row>
    <row r="10" spans="2:28" x14ac:dyDescent="0.3">
      <c r="B10" s="146" t="s">
        <v>203</v>
      </c>
      <c r="C10" s="28"/>
      <c r="D10" s="147"/>
      <c r="E10" s="28" t="s">
        <v>5</v>
      </c>
      <c r="F10" s="442">
        <v>0</v>
      </c>
      <c r="G10" s="358"/>
      <c r="H10" s="511"/>
      <c r="I10" s="512" t="s">
        <v>5</v>
      </c>
      <c r="J10" s="442">
        <v>5.09</v>
      </c>
      <c r="K10" s="358"/>
      <c r="L10" s="511"/>
      <c r="M10" s="512" t="s">
        <v>5</v>
      </c>
      <c r="N10" s="442">
        <v>48.55</v>
      </c>
      <c r="O10" s="358"/>
      <c r="P10" s="459"/>
      <c r="Q10" s="512" t="s">
        <v>5</v>
      </c>
      <c r="R10" s="442">
        <v>0</v>
      </c>
      <c r="S10" s="358"/>
      <c r="T10" s="459"/>
      <c r="U10" s="512" t="s">
        <v>5</v>
      </c>
      <c r="V10" s="442">
        <v>5.4</v>
      </c>
      <c r="W10" s="358"/>
      <c r="X10" s="19"/>
      <c r="Y10" s="9"/>
      <c r="Z10" s="419"/>
      <c r="AA10" s="149"/>
      <c r="AB10" s="54"/>
    </row>
    <row r="11" spans="2:28" x14ac:dyDescent="0.3">
      <c r="B11" s="146"/>
      <c r="C11" s="28"/>
      <c r="D11" s="147"/>
      <c r="E11" s="28" t="s">
        <v>16</v>
      </c>
      <c r="F11" s="442">
        <v>0</v>
      </c>
      <c r="G11" s="358"/>
      <c r="H11" s="511"/>
      <c r="I11" s="512" t="s">
        <v>16</v>
      </c>
      <c r="J11" s="442">
        <v>0</v>
      </c>
      <c r="K11" s="358"/>
      <c r="L11" s="511"/>
      <c r="M11" s="512" t="s">
        <v>16</v>
      </c>
      <c r="N11" s="442">
        <v>49.44</v>
      </c>
      <c r="O11" s="358"/>
      <c r="P11" s="459"/>
      <c r="Q11" s="512" t="s">
        <v>16</v>
      </c>
      <c r="R11" s="442">
        <v>0</v>
      </c>
      <c r="S11" s="358"/>
      <c r="T11" s="459"/>
      <c r="U11" s="512" t="s">
        <v>16</v>
      </c>
      <c r="V11" s="442">
        <v>0</v>
      </c>
      <c r="W11" s="358"/>
      <c r="X11" s="19"/>
      <c r="Y11" s="9"/>
      <c r="Z11" s="419"/>
      <c r="AA11" s="149"/>
      <c r="AB11" s="54"/>
    </row>
    <row r="12" spans="2:28" x14ac:dyDescent="0.3">
      <c r="B12" s="146"/>
      <c r="C12" s="28"/>
      <c r="D12" s="147"/>
      <c r="E12" s="28"/>
      <c r="F12" s="442"/>
      <c r="G12" s="358"/>
      <c r="H12" s="511"/>
      <c r="I12" s="512"/>
      <c r="J12" s="442"/>
      <c r="K12" s="358"/>
      <c r="L12" s="511"/>
      <c r="M12" s="512"/>
      <c r="N12" s="442"/>
      <c r="O12" s="358"/>
      <c r="P12" s="459"/>
      <c r="Q12" s="512"/>
      <c r="R12" s="442"/>
      <c r="S12" s="358"/>
      <c r="T12" s="459"/>
      <c r="U12" s="512"/>
      <c r="V12" s="442"/>
      <c r="W12" s="358"/>
      <c r="X12" s="19"/>
      <c r="Y12" s="9"/>
      <c r="Z12" s="419"/>
      <c r="AA12" s="149"/>
      <c r="AB12" s="54"/>
    </row>
    <row r="13" spans="2:28" x14ac:dyDescent="0.3">
      <c r="B13" s="146" t="s">
        <v>173</v>
      </c>
      <c r="C13" s="28" t="s">
        <v>15</v>
      </c>
      <c r="D13" s="147" t="s">
        <v>171</v>
      </c>
      <c r="E13" s="28" t="s">
        <v>4</v>
      </c>
      <c r="F13" s="442">
        <v>0</v>
      </c>
      <c r="G13" s="358">
        <f>LARGE(F14:F15,1)+F13</f>
        <v>0</v>
      </c>
      <c r="H13" s="511"/>
      <c r="I13" s="512" t="s">
        <v>4</v>
      </c>
      <c r="J13" s="442">
        <v>35.9</v>
      </c>
      <c r="K13" s="358">
        <f>LARGE(J14:J15,1)+J13</f>
        <v>85.66</v>
      </c>
      <c r="L13" s="511"/>
      <c r="M13" s="512" t="s">
        <v>4</v>
      </c>
      <c r="N13" s="442">
        <v>5.31</v>
      </c>
      <c r="O13" s="358">
        <f>LARGE(N14:N15,1)+N13</f>
        <v>54.14</v>
      </c>
      <c r="P13" s="459" t="e">
        <f>LARGE(O14:O15,1)+O13</f>
        <v>#NUM!</v>
      </c>
      <c r="Q13" s="512" t="s">
        <v>4</v>
      </c>
      <c r="R13" s="442">
        <v>0</v>
      </c>
      <c r="S13" s="358">
        <f>LARGE(R14:R15,1)+R13</f>
        <v>0</v>
      </c>
      <c r="T13" s="459" t="e">
        <f>LARGE(S14:S15,1)+S13</f>
        <v>#NUM!</v>
      </c>
      <c r="U13" s="512" t="s">
        <v>4</v>
      </c>
      <c r="V13" s="442">
        <v>50.11</v>
      </c>
      <c r="W13" s="358">
        <f>LARGE(V14:V15,1)+V13</f>
        <v>96.11</v>
      </c>
      <c r="X13" s="19"/>
      <c r="Y13" s="9">
        <f>85.66+54.14</f>
        <v>139.80000000000001</v>
      </c>
      <c r="Z13" s="419">
        <f>RANK(Y13,$Y$9:$Y$28)</f>
        <v>1</v>
      </c>
      <c r="AA13" s="149"/>
      <c r="AB13" s="54"/>
    </row>
    <row r="14" spans="2:28" x14ac:dyDescent="0.3">
      <c r="B14" s="146" t="s">
        <v>269</v>
      </c>
      <c r="C14" s="28"/>
      <c r="D14" s="147"/>
      <c r="E14" s="28" t="s">
        <v>5</v>
      </c>
      <c r="F14" s="442">
        <v>0</v>
      </c>
      <c r="G14" s="358"/>
      <c r="H14" s="511"/>
      <c r="I14" s="512" t="s">
        <v>5</v>
      </c>
      <c r="J14" s="442">
        <v>49.76</v>
      </c>
      <c r="K14" s="358"/>
      <c r="L14" s="511"/>
      <c r="M14" s="512" t="s">
        <v>5</v>
      </c>
      <c r="N14" s="442">
        <v>15.96</v>
      </c>
      <c r="O14" s="358"/>
      <c r="P14" s="459"/>
      <c r="Q14" s="512" t="s">
        <v>5</v>
      </c>
      <c r="R14" s="442">
        <v>0</v>
      </c>
      <c r="S14" s="358"/>
      <c r="T14" s="459"/>
      <c r="U14" s="512" t="s">
        <v>5</v>
      </c>
      <c r="V14" s="442">
        <v>46</v>
      </c>
      <c r="W14" s="358"/>
      <c r="X14" s="19"/>
      <c r="Y14" s="9"/>
      <c r="Z14" s="419"/>
      <c r="AA14" s="149"/>
      <c r="AB14" s="54"/>
    </row>
    <row r="15" spans="2:28" x14ac:dyDescent="0.3">
      <c r="B15" s="146"/>
      <c r="C15" s="28"/>
      <c r="D15" s="147"/>
      <c r="E15" s="28" t="s">
        <v>16</v>
      </c>
      <c r="F15" s="442">
        <v>0</v>
      </c>
      <c r="G15" s="358"/>
      <c r="H15" s="511"/>
      <c r="I15" s="512" t="s">
        <v>16</v>
      </c>
      <c r="J15" s="442">
        <v>49.74</v>
      </c>
      <c r="K15" s="358"/>
      <c r="L15" s="511"/>
      <c r="M15" s="512" t="s">
        <v>16</v>
      </c>
      <c r="N15" s="442">
        <v>48.83</v>
      </c>
      <c r="O15" s="358"/>
      <c r="P15" s="459"/>
      <c r="Q15" s="512" t="s">
        <v>16</v>
      </c>
      <c r="R15" s="442">
        <v>0</v>
      </c>
      <c r="S15" s="358"/>
      <c r="T15" s="459"/>
      <c r="U15" s="512" t="s">
        <v>16</v>
      </c>
      <c r="V15" s="442">
        <v>0</v>
      </c>
      <c r="W15" s="358"/>
      <c r="X15" s="19"/>
      <c r="Y15" s="9"/>
      <c r="Z15" s="419"/>
      <c r="AA15" s="149"/>
      <c r="AB15" s="54"/>
    </row>
    <row r="16" spans="2:28" x14ac:dyDescent="0.3">
      <c r="B16" s="146"/>
      <c r="C16" s="28"/>
      <c r="D16" s="147"/>
      <c r="E16" s="28"/>
      <c r="F16" s="442"/>
      <c r="G16" s="358"/>
      <c r="H16" s="511"/>
      <c r="I16" s="517"/>
      <c r="J16" s="442"/>
      <c r="K16" s="358"/>
      <c r="L16" s="511"/>
      <c r="M16" s="512"/>
      <c r="N16" s="442"/>
      <c r="O16" s="358"/>
      <c r="P16" s="511"/>
      <c r="Q16" s="517"/>
      <c r="R16" s="512"/>
      <c r="S16" s="443"/>
      <c r="T16" s="459"/>
      <c r="U16" s="517"/>
      <c r="V16" s="512"/>
      <c r="W16" s="443"/>
      <c r="X16" s="19"/>
      <c r="Y16" s="9"/>
      <c r="Z16" s="419"/>
      <c r="AA16" s="149"/>
      <c r="AB16" s="54"/>
    </row>
    <row r="17" spans="2:28" x14ac:dyDescent="0.3">
      <c r="B17" s="146" t="s">
        <v>181</v>
      </c>
      <c r="C17" s="28" t="s">
        <v>15</v>
      </c>
      <c r="D17" s="147" t="s">
        <v>171</v>
      </c>
      <c r="E17" s="28" t="s">
        <v>4</v>
      </c>
      <c r="F17" s="442">
        <v>0</v>
      </c>
      <c r="G17" s="358">
        <f>LARGE(F18:F19,1)+F17</f>
        <v>0</v>
      </c>
      <c r="H17" s="511"/>
      <c r="I17" s="517" t="s">
        <v>4</v>
      </c>
      <c r="J17" s="442">
        <v>0</v>
      </c>
      <c r="K17" s="358">
        <f>LARGE(J18:J19,1)+J17</f>
        <v>0</v>
      </c>
      <c r="L17" s="511"/>
      <c r="M17" s="517" t="s">
        <v>4</v>
      </c>
      <c r="N17" s="442">
        <v>51.6</v>
      </c>
      <c r="O17" s="358">
        <f>LARGE(N18:N19,1)+N17</f>
        <v>106.00999999999999</v>
      </c>
      <c r="P17" s="511"/>
      <c r="Q17" s="512" t="s">
        <v>4</v>
      </c>
      <c r="R17" s="442">
        <v>0</v>
      </c>
      <c r="S17" s="358">
        <f>LARGE(R18:R19,1)+R17</f>
        <v>0</v>
      </c>
      <c r="T17" s="459"/>
      <c r="U17" s="512" t="s">
        <v>4</v>
      </c>
      <c r="V17" s="442">
        <v>0</v>
      </c>
      <c r="W17" s="358">
        <f>LARGE(V18:V19,1)+V17</f>
        <v>0</v>
      </c>
      <c r="X17" s="19"/>
      <c r="Y17" s="9">
        <v>106.01</v>
      </c>
      <c r="Z17" s="419">
        <f>RANK(Y17,$Y$9:$Y$28)</f>
        <v>3</v>
      </c>
      <c r="AA17" s="149" t="s">
        <v>295</v>
      </c>
      <c r="AB17" s="54"/>
    </row>
    <row r="18" spans="2:28" x14ac:dyDescent="0.3">
      <c r="B18" s="146"/>
      <c r="C18" s="28"/>
      <c r="D18" s="147"/>
      <c r="E18" s="28" t="s">
        <v>5</v>
      </c>
      <c r="F18" s="442">
        <v>0</v>
      </c>
      <c r="G18" s="358"/>
      <c r="H18" s="511"/>
      <c r="I18" s="517" t="s">
        <v>5</v>
      </c>
      <c r="J18" s="442">
        <v>0</v>
      </c>
      <c r="K18" s="358"/>
      <c r="L18" s="511"/>
      <c r="M18" s="517" t="s">
        <v>5</v>
      </c>
      <c r="N18" s="538">
        <v>53.31</v>
      </c>
      <c r="O18" s="358"/>
      <c r="P18" s="511"/>
      <c r="Q18" s="512" t="s">
        <v>5</v>
      </c>
      <c r="R18" s="442">
        <v>0</v>
      </c>
      <c r="S18" s="358"/>
      <c r="T18" s="459"/>
      <c r="U18" s="512" t="s">
        <v>5</v>
      </c>
      <c r="V18" s="442">
        <v>0</v>
      </c>
      <c r="W18" s="358"/>
      <c r="X18" s="19"/>
      <c r="Y18" s="9"/>
      <c r="Z18" s="419"/>
      <c r="AA18" s="149"/>
      <c r="AB18" s="54"/>
    </row>
    <row r="19" spans="2:28" x14ac:dyDescent="0.3">
      <c r="B19" s="146"/>
      <c r="C19" s="28"/>
      <c r="D19" s="147"/>
      <c r="E19" s="28" t="s">
        <v>16</v>
      </c>
      <c r="F19" s="442">
        <v>0</v>
      </c>
      <c r="G19" s="358"/>
      <c r="H19" s="511"/>
      <c r="I19" s="517" t="s">
        <v>16</v>
      </c>
      <c r="J19" s="442">
        <v>0</v>
      </c>
      <c r="K19" s="358"/>
      <c r="L19" s="511"/>
      <c r="M19" s="517" t="s">
        <v>16</v>
      </c>
      <c r="N19" s="442">
        <v>54.41</v>
      </c>
      <c r="O19" s="358"/>
      <c r="P19" s="511"/>
      <c r="Q19" s="512" t="s">
        <v>16</v>
      </c>
      <c r="R19" s="442">
        <v>0</v>
      </c>
      <c r="S19" s="358"/>
      <c r="T19" s="459"/>
      <c r="U19" s="512" t="s">
        <v>16</v>
      </c>
      <c r="V19" s="442">
        <v>0</v>
      </c>
      <c r="W19" s="358"/>
      <c r="X19" s="19"/>
      <c r="Y19" s="9"/>
      <c r="Z19" s="419"/>
      <c r="AA19" s="149"/>
      <c r="AB19" s="54"/>
    </row>
    <row r="20" spans="2:28" x14ac:dyDescent="0.3">
      <c r="B20" s="146"/>
      <c r="C20" s="28"/>
      <c r="D20" s="147"/>
      <c r="E20" s="28"/>
      <c r="F20" s="442"/>
      <c r="G20" s="358"/>
      <c r="H20" s="511"/>
      <c r="I20" s="517"/>
      <c r="J20" s="442"/>
      <c r="K20" s="358"/>
      <c r="L20" s="511"/>
      <c r="M20" s="517"/>
      <c r="N20" s="442"/>
      <c r="O20" s="358"/>
      <c r="P20" s="511"/>
      <c r="Q20" s="517"/>
      <c r="R20" s="512"/>
      <c r="S20" s="358"/>
      <c r="T20" s="459"/>
      <c r="U20" s="517"/>
      <c r="V20" s="512"/>
      <c r="W20" s="358"/>
      <c r="X20" s="19"/>
      <c r="Y20" s="9"/>
      <c r="Z20" s="419"/>
      <c r="AA20" s="149"/>
      <c r="AB20" s="54"/>
    </row>
    <row r="21" spans="2:28" hidden="1" x14ac:dyDescent="0.3">
      <c r="B21" s="146"/>
      <c r="C21" s="28"/>
      <c r="D21" s="147"/>
      <c r="E21" s="28" t="s">
        <v>4</v>
      </c>
      <c r="F21" s="34">
        <v>0</v>
      </c>
      <c r="G21" s="35">
        <f>LARGE(F22:F23,1)+F21</f>
        <v>0</v>
      </c>
      <c r="H21" s="16"/>
      <c r="I21" s="147" t="s">
        <v>4</v>
      </c>
      <c r="J21" s="29">
        <v>0</v>
      </c>
      <c r="K21" s="35">
        <f>LARGE(J22:J23,1)+J21</f>
        <v>0</v>
      </c>
      <c r="L21" s="16"/>
      <c r="M21" s="147" t="s">
        <v>4</v>
      </c>
      <c r="N21" s="29">
        <v>0</v>
      </c>
      <c r="O21" s="35">
        <f>LARGE(N22:N23,1)+N21</f>
        <v>0</v>
      </c>
      <c r="P21" s="16"/>
      <c r="Q21" s="147" t="s">
        <v>4</v>
      </c>
      <c r="R21" s="29">
        <v>0</v>
      </c>
      <c r="S21" s="35">
        <f>LARGE(R22:R23,1)+R21</f>
        <v>0</v>
      </c>
      <c r="T21" s="19"/>
      <c r="U21" s="147" t="s">
        <v>4</v>
      </c>
      <c r="V21" s="29">
        <v>0</v>
      </c>
      <c r="W21" s="35">
        <f>LARGE(V22:V23,1)+V21</f>
        <v>0</v>
      </c>
      <c r="X21" s="19"/>
      <c r="Y21" s="9">
        <f>SUM(LARGE(G21:W21,{1,2,3,4}))</f>
        <v>0</v>
      </c>
      <c r="Z21" s="422">
        <f>RANK(Y21,$Y$9:$Y$28)</f>
        <v>4</v>
      </c>
      <c r="AA21" s="149"/>
      <c r="AB21" s="54"/>
    </row>
    <row r="22" spans="2:28" hidden="1" x14ac:dyDescent="0.3">
      <c r="B22" s="146"/>
      <c r="C22" s="28"/>
      <c r="D22" s="147"/>
      <c r="E22" s="28" t="s">
        <v>5</v>
      </c>
      <c r="F22" s="34">
        <v>0</v>
      </c>
      <c r="G22" s="35"/>
      <c r="H22" s="16"/>
      <c r="I22" s="147" t="s">
        <v>5</v>
      </c>
      <c r="J22" s="29">
        <v>0</v>
      </c>
      <c r="K22" s="9"/>
      <c r="L22" s="16"/>
      <c r="M22" s="147" t="s">
        <v>5</v>
      </c>
      <c r="N22" s="29">
        <v>0</v>
      </c>
      <c r="O22" s="9"/>
      <c r="P22" s="16"/>
      <c r="Q22" s="147" t="s">
        <v>5</v>
      </c>
      <c r="R22" s="29">
        <v>0</v>
      </c>
      <c r="S22" s="9"/>
      <c r="T22" s="19"/>
      <c r="U22" s="147" t="s">
        <v>5</v>
      </c>
      <c r="V22" s="29">
        <v>0</v>
      </c>
      <c r="W22" s="9"/>
      <c r="X22" s="19"/>
      <c r="Y22" s="9"/>
      <c r="Z22" s="422"/>
      <c r="AA22" s="149"/>
      <c r="AB22" s="54"/>
    </row>
    <row r="23" spans="2:28" hidden="1" x14ac:dyDescent="0.3">
      <c r="B23" s="146"/>
      <c r="C23" s="28"/>
      <c r="D23" s="147"/>
      <c r="E23" s="28" t="s">
        <v>16</v>
      </c>
      <c r="F23" s="34">
        <v>0</v>
      </c>
      <c r="G23" s="35"/>
      <c r="H23" s="16"/>
      <c r="I23" s="147" t="s">
        <v>16</v>
      </c>
      <c r="J23" s="29">
        <v>0</v>
      </c>
      <c r="K23" s="9"/>
      <c r="L23" s="16"/>
      <c r="M23" s="147" t="s">
        <v>16</v>
      </c>
      <c r="N23" s="29">
        <v>0</v>
      </c>
      <c r="O23" s="9"/>
      <c r="P23" s="16"/>
      <c r="Q23" s="147" t="s">
        <v>16</v>
      </c>
      <c r="R23" s="29">
        <v>0</v>
      </c>
      <c r="S23" s="9"/>
      <c r="T23" s="19"/>
      <c r="U23" s="147" t="s">
        <v>16</v>
      </c>
      <c r="V23" s="29">
        <v>0</v>
      </c>
      <c r="W23" s="9"/>
      <c r="X23" s="19"/>
      <c r="Y23" s="9"/>
      <c r="Z23" s="422"/>
      <c r="AA23" s="149"/>
      <c r="AB23" s="54"/>
    </row>
    <row r="24" spans="2:28" hidden="1" x14ac:dyDescent="0.3">
      <c r="B24" s="146"/>
      <c r="C24" s="28"/>
      <c r="D24" s="147"/>
      <c r="E24" s="28"/>
      <c r="F24" s="34"/>
      <c r="G24" s="35"/>
      <c r="H24" s="16"/>
      <c r="I24" s="147"/>
      <c r="J24" s="29"/>
      <c r="K24" s="9"/>
      <c r="L24" s="16"/>
      <c r="M24" s="147"/>
      <c r="N24" s="29"/>
      <c r="O24" s="9"/>
      <c r="P24" s="16"/>
      <c r="Q24" s="147"/>
      <c r="R24" s="28"/>
      <c r="S24" s="9"/>
      <c r="T24" s="19"/>
      <c r="U24" s="147"/>
      <c r="V24" s="28"/>
      <c r="W24" s="9"/>
      <c r="X24" s="19"/>
      <c r="Y24" s="9"/>
      <c r="Z24" s="422"/>
      <c r="AA24" s="149"/>
      <c r="AB24" s="54"/>
    </row>
    <row r="25" spans="2:28" hidden="1" x14ac:dyDescent="0.3">
      <c r="B25" s="146"/>
      <c r="C25" s="28"/>
      <c r="D25" s="147"/>
      <c r="E25" s="28" t="s">
        <v>4</v>
      </c>
      <c r="F25" s="34">
        <v>0</v>
      </c>
      <c r="G25" s="35">
        <f t="shared" ref="G25" si="0">LARGE(F25:F26,1)+F27</f>
        <v>0</v>
      </c>
      <c r="H25" s="16"/>
      <c r="I25" s="147" t="s">
        <v>4</v>
      </c>
      <c r="J25" s="29">
        <v>0</v>
      </c>
      <c r="K25" s="9"/>
      <c r="L25" s="16"/>
      <c r="M25" s="147" t="s">
        <v>4</v>
      </c>
      <c r="N25" s="29">
        <v>0</v>
      </c>
      <c r="O25" s="35">
        <f>LARGE(N25:N26,1)+N27</f>
        <v>0</v>
      </c>
      <c r="P25" s="16"/>
      <c r="Q25" s="147" t="s">
        <v>4</v>
      </c>
      <c r="R25" s="29">
        <v>0</v>
      </c>
      <c r="S25" s="35">
        <f>LARGE(R25:R26,1)+R27</f>
        <v>0</v>
      </c>
      <c r="T25" s="19"/>
      <c r="U25" s="147" t="s">
        <v>4</v>
      </c>
      <c r="V25" s="29">
        <v>0</v>
      </c>
      <c r="W25" s="35">
        <f>LARGE(V25:V26,1)+V27</f>
        <v>0</v>
      </c>
      <c r="X25" s="19"/>
      <c r="Y25" s="9">
        <f>SUM(LARGE(G25:W25,{1,2,3,4}))</f>
        <v>0</v>
      </c>
      <c r="Z25" s="422">
        <f>RANK(Y25,$Y$9:$Y$28)</f>
        <v>4</v>
      </c>
      <c r="AA25" s="149"/>
      <c r="AB25" s="54"/>
    </row>
    <row r="26" spans="2:28" hidden="1" x14ac:dyDescent="0.3">
      <c r="B26" s="146"/>
      <c r="C26" s="28"/>
      <c r="D26" s="147"/>
      <c r="E26" s="28" t="s">
        <v>5</v>
      </c>
      <c r="F26" s="34">
        <v>0</v>
      </c>
      <c r="G26" s="35"/>
      <c r="H26" s="16"/>
      <c r="I26" s="147" t="s">
        <v>5</v>
      </c>
      <c r="J26" s="29">
        <v>0</v>
      </c>
      <c r="K26" s="9"/>
      <c r="L26" s="16"/>
      <c r="M26" s="147" t="s">
        <v>5</v>
      </c>
      <c r="N26" s="29">
        <v>0</v>
      </c>
      <c r="O26" s="9"/>
      <c r="P26" s="16"/>
      <c r="Q26" s="147" t="s">
        <v>5</v>
      </c>
      <c r="R26" s="29">
        <v>0</v>
      </c>
      <c r="S26" s="9"/>
      <c r="T26" s="19"/>
      <c r="U26" s="147" t="s">
        <v>5</v>
      </c>
      <c r="V26" s="29">
        <v>0</v>
      </c>
      <c r="W26" s="9"/>
      <c r="X26" s="19"/>
      <c r="Y26" s="9"/>
      <c r="Z26" s="422"/>
      <c r="AA26" s="149"/>
      <c r="AB26" s="54"/>
    </row>
    <row r="27" spans="2:28" hidden="1" x14ac:dyDescent="0.3">
      <c r="B27" s="146"/>
      <c r="C27" s="28"/>
      <c r="D27" s="147"/>
      <c r="E27" s="28" t="s">
        <v>16</v>
      </c>
      <c r="F27" s="34">
        <v>0</v>
      </c>
      <c r="G27" s="35"/>
      <c r="H27" s="16"/>
      <c r="I27" s="147" t="s">
        <v>16</v>
      </c>
      <c r="J27" s="29">
        <v>0</v>
      </c>
      <c r="K27" s="9"/>
      <c r="L27" s="16"/>
      <c r="M27" s="147" t="s">
        <v>16</v>
      </c>
      <c r="N27" s="29">
        <v>0</v>
      </c>
      <c r="O27" s="9"/>
      <c r="P27" s="16"/>
      <c r="Q27" s="147" t="s">
        <v>16</v>
      </c>
      <c r="R27" s="29">
        <v>0</v>
      </c>
      <c r="S27" s="9"/>
      <c r="T27" s="19"/>
      <c r="U27" s="147" t="s">
        <v>16</v>
      </c>
      <c r="V27" s="29">
        <v>0</v>
      </c>
      <c r="W27" s="9"/>
      <c r="X27" s="19"/>
      <c r="Y27" s="9"/>
      <c r="Z27" s="422"/>
      <c r="AA27" s="149"/>
      <c r="AB27" s="54"/>
    </row>
    <row r="28" spans="2:28" hidden="1" x14ac:dyDescent="0.3">
      <c r="B28" s="146"/>
      <c r="C28" s="28"/>
      <c r="D28" s="147"/>
      <c r="E28" s="28"/>
      <c r="F28" s="34"/>
      <c r="G28" s="35"/>
      <c r="H28" s="16"/>
      <c r="I28" s="147"/>
      <c r="J28" s="29"/>
      <c r="K28" s="9"/>
      <c r="L28" s="16"/>
      <c r="M28" s="147"/>
      <c r="N28" s="29"/>
      <c r="O28" s="9"/>
      <c r="P28" s="16"/>
      <c r="Q28" s="147"/>
      <c r="R28" s="28"/>
      <c r="S28" s="9"/>
      <c r="T28" s="19"/>
      <c r="U28" s="147"/>
      <c r="V28" s="28"/>
      <c r="W28" s="9"/>
      <c r="X28" s="19"/>
      <c r="Y28" s="9"/>
      <c r="Z28" s="422"/>
      <c r="AA28" s="149"/>
      <c r="AB28" s="54"/>
    </row>
    <row r="29" spans="2:28" ht="15" thickBot="1" x14ac:dyDescent="0.35">
      <c r="B29" s="98"/>
      <c r="C29" s="144"/>
      <c r="D29" s="156"/>
      <c r="E29" s="33"/>
      <c r="F29" s="13"/>
      <c r="G29" s="40"/>
      <c r="H29" s="145"/>
      <c r="I29" s="144"/>
      <c r="J29" s="157"/>
      <c r="K29" s="40"/>
      <c r="L29" s="17"/>
      <c r="M29" s="143"/>
      <c r="N29" s="30"/>
      <c r="O29" s="13"/>
      <c r="P29" s="17"/>
      <c r="Q29" s="143"/>
      <c r="R29" s="157"/>
      <c r="S29" s="40"/>
      <c r="T29" s="13"/>
      <c r="U29" s="143"/>
      <c r="V29" s="157"/>
      <c r="W29" s="40"/>
      <c r="X29" s="13"/>
      <c r="Y29" s="151"/>
      <c r="Z29" s="426"/>
      <c r="AA29" s="176"/>
      <c r="AB29" s="56"/>
    </row>
    <row r="30" spans="2:28" x14ac:dyDescent="0.3">
      <c r="U30"/>
      <c r="W30" s="2"/>
      <c r="X30" s="2"/>
      <c r="Y30" s="2"/>
      <c r="Z30" s="152"/>
      <c r="AB30" s="53"/>
    </row>
    <row r="31" spans="2:28" x14ac:dyDescent="0.3">
      <c r="U31"/>
      <c r="W31" s="2"/>
      <c r="X31" s="2"/>
      <c r="Y31" s="2"/>
      <c r="Z31" s="152"/>
      <c r="AB31" s="53"/>
    </row>
    <row r="32" spans="2:28" ht="16.2" thickBot="1" x14ac:dyDescent="0.35">
      <c r="B32" s="46" t="s">
        <v>275</v>
      </c>
      <c r="C32" s="46"/>
      <c r="D32" s="46"/>
      <c r="E32" s="46"/>
      <c r="F32" s="46"/>
      <c r="G32" s="46"/>
      <c r="H32" s="47"/>
      <c r="I32" s="47"/>
      <c r="J32" s="48"/>
      <c r="K32" s="48"/>
      <c r="L32" s="47"/>
      <c r="M32" s="47"/>
      <c r="N32" s="48"/>
      <c r="U32"/>
      <c r="W32" s="2"/>
      <c r="X32" s="2"/>
      <c r="Y32" s="2"/>
      <c r="Z32" s="152"/>
      <c r="AB32" s="53"/>
    </row>
    <row r="33" spans="2:28" ht="30" customHeight="1" thickBot="1" x14ac:dyDescent="0.45">
      <c r="B33" s="73" t="s">
        <v>3</v>
      </c>
      <c r="C33" s="74"/>
      <c r="D33" s="74"/>
      <c r="E33" s="74"/>
      <c r="F33" s="75"/>
      <c r="G33" s="75"/>
      <c r="H33" s="74"/>
      <c r="I33" s="74"/>
      <c r="J33" s="75"/>
      <c r="K33" s="75"/>
      <c r="L33" s="74"/>
      <c r="M33" s="74"/>
      <c r="N33" s="75"/>
      <c r="O33" s="75"/>
      <c r="P33" s="74"/>
      <c r="Q33" s="74"/>
      <c r="R33" s="74"/>
      <c r="S33" s="75"/>
      <c r="T33" s="75"/>
      <c r="U33" s="74"/>
      <c r="V33" s="74"/>
      <c r="W33" s="75"/>
      <c r="X33" s="75"/>
      <c r="Y33" s="75"/>
      <c r="Z33" s="153"/>
      <c r="AA33" s="162"/>
      <c r="AB33" s="162"/>
    </row>
    <row r="34" spans="2:28" x14ac:dyDescent="0.3">
      <c r="B34" s="687" t="s">
        <v>68</v>
      </c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9"/>
      <c r="Y34" s="15"/>
      <c r="Z34" s="15"/>
      <c r="AA34" s="150"/>
      <c r="AB34" s="15"/>
    </row>
    <row r="35" spans="2:28" ht="15" thickBot="1" x14ac:dyDescent="0.35">
      <c r="B35" s="690"/>
      <c r="C35" s="691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2"/>
      <c r="X35" s="17"/>
      <c r="Y35" s="17"/>
      <c r="Z35" s="17"/>
      <c r="AA35" s="521"/>
      <c r="AB35" s="17"/>
    </row>
    <row r="36" spans="2:28" ht="15" thickBot="1" x14ac:dyDescent="0.35">
      <c r="B36" s="80" t="s">
        <v>12</v>
      </c>
      <c r="C36" s="71"/>
      <c r="D36" s="71"/>
      <c r="E36" s="71" t="s">
        <v>298</v>
      </c>
      <c r="F36" s="72"/>
      <c r="G36" s="79"/>
      <c r="H36" s="81"/>
      <c r="I36" s="71" t="s">
        <v>14</v>
      </c>
      <c r="J36" s="72">
        <v>53</v>
      </c>
      <c r="K36" s="72"/>
      <c r="L36" s="82"/>
      <c r="M36" s="71" t="s">
        <v>13</v>
      </c>
      <c r="N36" s="72">
        <v>52</v>
      </c>
      <c r="O36" s="72"/>
      <c r="P36" s="83"/>
      <c r="Q36" s="71"/>
      <c r="R36" s="71"/>
      <c r="S36" s="72"/>
      <c r="T36" s="84"/>
      <c r="U36" s="64"/>
      <c r="V36" s="64"/>
      <c r="W36" s="65"/>
      <c r="X36" s="155"/>
      <c r="Y36" s="163"/>
      <c r="Z36" s="161"/>
      <c r="AA36" s="480"/>
      <c r="AB36" s="76"/>
    </row>
    <row r="37" spans="2:28" ht="30.6" thickBot="1" x14ac:dyDescent="0.45">
      <c r="B37" s="43" t="s">
        <v>25</v>
      </c>
      <c r="C37" s="86"/>
      <c r="D37" s="87"/>
      <c r="E37" s="678" t="s">
        <v>75</v>
      </c>
      <c r="F37" s="679"/>
      <c r="G37" s="680"/>
      <c r="H37" s="25"/>
      <c r="I37" s="678" t="s">
        <v>7</v>
      </c>
      <c r="J37" s="679"/>
      <c r="K37" s="680"/>
      <c r="L37" s="23"/>
      <c r="M37" s="678" t="s">
        <v>76</v>
      </c>
      <c r="N37" s="679"/>
      <c r="O37" s="680"/>
      <c r="P37" s="23"/>
      <c r="Q37" s="678" t="s">
        <v>124</v>
      </c>
      <c r="R37" s="679"/>
      <c r="S37" s="680"/>
      <c r="T37" s="21"/>
      <c r="U37" s="678"/>
      <c r="V37" s="679"/>
      <c r="W37" s="680"/>
      <c r="X37" s="55"/>
      <c r="Y37" s="356" t="s">
        <v>264</v>
      </c>
      <c r="Z37" s="236" t="s">
        <v>45</v>
      </c>
      <c r="AA37" s="457" t="s">
        <v>289</v>
      </c>
      <c r="AB37" s="140" t="s">
        <v>31</v>
      </c>
    </row>
    <row r="38" spans="2:28" ht="15" thickBot="1" x14ac:dyDescent="0.35">
      <c r="B38" s="90" t="s">
        <v>0</v>
      </c>
      <c r="C38" s="91" t="s">
        <v>1</v>
      </c>
      <c r="D38" s="24" t="s">
        <v>2</v>
      </c>
      <c r="E38" s="91"/>
      <c r="F38" s="92" t="s">
        <v>10</v>
      </c>
      <c r="G38" s="36" t="s">
        <v>8</v>
      </c>
      <c r="H38" s="23"/>
      <c r="I38" s="93"/>
      <c r="J38" s="92" t="s">
        <v>10</v>
      </c>
      <c r="K38" s="36" t="s">
        <v>8</v>
      </c>
      <c r="L38" s="23"/>
      <c r="M38" s="94"/>
      <c r="N38" s="36" t="s">
        <v>10</v>
      </c>
      <c r="O38" s="36" t="s">
        <v>8</v>
      </c>
      <c r="P38" s="23"/>
      <c r="Q38" s="93"/>
      <c r="R38" s="95" t="s">
        <v>10</v>
      </c>
      <c r="S38" s="36" t="s">
        <v>6</v>
      </c>
      <c r="T38" s="96"/>
      <c r="U38" s="93"/>
      <c r="V38" s="95" t="s">
        <v>10</v>
      </c>
      <c r="W38" s="154" t="s">
        <v>6</v>
      </c>
      <c r="X38" s="21"/>
      <c r="Y38" s="36"/>
      <c r="Z38" s="243"/>
      <c r="AA38" s="456"/>
      <c r="AB38" s="55"/>
    </row>
    <row r="39" spans="2:28" x14ac:dyDescent="0.3">
      <c r="B39" s="146" t="s">
        <v>153</v>
      </c>
      <c r="C39" s="28" t="s">
        <v>17</v>
      </c>
      <c r="D39" s="147" t="s">
        <v>171</v>
      </c>
      <c r="E39" s="28" t="s">
        <v>4</v>
      </c>
      <c r="F39" s="442">
        <v>41.8</v>
      </c>
      <c r="G39" s="358">
        <f>LARGE(F40:F41,1)+39</f>
        <v>48.83</v>
      </c>
      <c r="H39" s="511"/>
      <c r="I39" s="512" t="s">
        <v>4</v>
      </c>
      <c r="J39" s="442">
        <v>54.02</v>
      </c>
      <c r="K39" s="358">
        <f>LARGE(J40:J41,1)+J39</f>
        <v>109.56</v>
      </c>
      <c r="L39" s="511"/>
      <c r="M39" s="512" t="s">
        <v>4</v>
      </c>
      <c r="N39" s="510">
        <v>56.18</v>
      </c>
      <c r="O39" s="358">
        <f>LARGE(N40:N41,1)+N39</f>
        <v>111.38</v>
      </c>
      <c r="P39" s="458" t="e">
        <f>LARGE(O40:O41,1)+O39</f>
        <v>#NUM!</v>
      </c>
      <c r="Q39" s="512" t="s">
        <v>4</v>
      </c>
      <c r="R39" s="442">
        <v>0</v>
      </c>
      <c r="S39" s="358">
        <f>LARGE(R40:R41,1)+R39</f>
        <v>0</v>
      </c>
      <c r="T39" s="458" t="e">
        <f>LARGE(S40:S41,1)+S39</f>
        <v>#NUM!</v>
      </c>
      <c r="U39" s="512" t="s">
        <v>4</v>
      </c>
      <c r="V39" s="442">
        <v>0</v>
      </c>
      <c r="W39" s="358">
        <f>LARGE(V40:V41,1)+V39</f>
        <v>0</v>
      </c>
      <c r="X39" s="19"/>
      <c r="Y39" s="9">
        <f>109.56+111.38</f>
        <v>220.94</v>
      </c>
      <c r="Z39" s="425">
        <f>RANK(Y39,$Y$39:$Y$46)</f>
        <v>1</v>
      </c>
      <c r="AA39" s="149" t="s">
        <v>295</v>
      </c>
      <c r="AB39" s="54"/>
    </row>
    <row r="40" spans="2:28" x14ac:dyDescent="0.3">
      <c r="B40" s="146"/>
      <c r="C40" s="28"/>
      <c r="D40" s="147"/>
      <c r="E40" s="28" t="s">
        <v>5</v>
      </c>
      <c r="F40" s="442">
        <v>9.83</v>
      </c>
      <c r="G40" s="358"/>
      <c r="H40" s="511"/>
      <c r="I40" s="512" t="s">
        <v>5</v>
      </c>
      <c r="J40" s="442">
        <v>55.54</v>
      </c>
      <c r="K40" s="358"/>
      <c r="L40" s="511"/>
      <c r="M40" s="512" t="s">
        <v>5</v>
      </c>
      <c r="N40" s="442">
        <v>5.76</v>
      </c>
      <c r="O40" s="358"/>
      <c r="P40" s="459"/>
      <c r="Q40" s="512" t="s">
        <v>5</v>
      </c>
      <c r="R40" s="442">
        <v>0</v>
      </c>
      <c r="S40" s="358"/>
      <c r="T40" s="459"/>
      <c r="U40" s="512" t="s">
        <v>5</v>
      </c>
      <c r="V40" s="442">
        <v>0</v>
      </c>
      <c r="W40" s="358"/>
      <c r="X40" s="19"/>
      <c r="Y40" s="9"/>
      <c r="Z40" s="419"/>
      <c r="AA40" s="149"/>
      <c r="AB40" s="54"/>
    </row>
    <row r="41" spans="2:28" x14ac:dyDescent="0.3">
      <c r="B41" s="146"/>
      <c r="C41" s="28"/>
      <c r="D41" s="147"/>
      <c r="E41" s="28" t="s">
        <v>16</v>
      </c>
      <c r="F41" s="442"/>
      <c r="G41" s="358"/>
      <c r="H41" s="511"/>
      <c r="I41" s="512" t="s">
        <v>16</v>
      </c>
      <c r="J41" s="442">
        <v>54.32</v>
      </c>
      <c r="K41" s="358"/>
      <c r="L41" s="511"/>
      <c r="M41" s="512" t="s">
        <v>16</v>
      </c>
      <c r="N41" s="442">
        <v>55.2</v>
      </c>
      <c r="O41" s="358"/>
      <c r="P41" s="459"/>
      <c r="Q41" s="512" t="s">
        <v>16</v>
      </c>
      <c r="R41" s="442">
        <v>0</v>
      </c>
      <c r="S41" s="358"/>
      <c r="T41" s="459"/>
      <c r="U41" s="512" t="s">
        <v>16</v>
      </c>
      <c r="V41" s="442">
        <v>0</v>
      </c>
      <c r="W41" s="358"/>
      <c r="X41" s="19"/>
      <c r="Y41" s="9"/>
      <c r="Z41" s="419"/>
      <c r="AA41" s="149"/>
      <c r="AB41" s="54"/>
    </row>
    <row r="42" spans="2:28" x14ac:dyDescent="0.3">
      <c r="B42" s="295"/>
      <c r="C42" s="296"/>
      <c r="D42" s="297"/>
      <c r="E42" s="296"/>
      <c r="F42" s="471"/>
      <c r="G42" s="476"/>
      <c r="H42" s="518"/>
      <c r="I42" s="520"/>
      <c r="J42" s="471"/>
      <c r="K42" s="476"/>
      <c r="L42" s="518"/>
      <c r="M42" s="520"/>
      <c r="N42" s="471"/>
      <c r="O42" s="476"/>
      <c r="P42" s="481"/>
      <c r="Q42" s="520"/>
      <c r="R42" s="471"/>
      <c r="S42" s="476"/>
      <c r="T42" s="481"/>
      <c r="U42" s="520"/>
      <c r="V42" s="471"/>
      <c r="W42" s="476"/>
      <c r="X42" s="302"/>
      <c r="Y42" s="305"/>
      <c r="Z42" s="427"/>
      <c r="AA42" s="149"/>
      <c r="AB42" s="54"/>
    </row>
    <row r="43" spans="2:28" x14ac:dyDescent="0.3">
      <c r="B43" s="146" t="s">
        <v>74</v>
      </c>
      <c r="C43" s="28" t="s">
        <v>15</v>
      </c>
      <c r="D43" s="147"/>
      <c r="E43" s="28" t="s">
        <v>4</v>
      </c>
      <c r="F43" s="442">
        <v>0</v>
      </c>
      <c r="G43" s="358"/>
      <c r="H43" s="511"/>
      <c r="I43" s="512" t="s">
        <v>4</v>
      </c>
      <c r="J43" s="442">
        <v>0</v>
      </c>
      <c r="K43" s="358">
        <f>LARGE(J44:J45,1)+J43</f>
        <v>0</v>
      </c>
      <c r="L43" s="511"/>
      <c r="M43" s="512" t="s">
        <v>4</v>
      </c>
      <c r="N43" s="442">
        <v>20.68</v>
      </c>
      <c r="O43" s="358">
        <f>LARGE(N44:N45,1)+N43</f>
        <v>76.14</v>
      </c>
      <c r="P43" s="459" t="e">
        <f>LARGE(O44:O45,1)+O43</f>
        <v>#NUM!</v>
      </c>
      <c r="Q43" s="512" t="s">
        <v>4</v>
      </c>
      <c r="R43" s="442">
        <v>52.54</v>
      </c>
      <c r="S43" s="358">
        <f>LARGE(R44:R45,1)+R43</f>
        <v>106.71000000000001</v>
      </c>
      <c r="T43" s="459" t="e">
        <f>LARGE(S44:S45,1)+S43</f>
        <v>#NUM!</v>
      </c>
      <c r="U43" s="512" t="s">
        <v>4</v>
      </c>
      <c r="V43" s="442">
        <v>0</v>
      </c>
      <c r="W43" s="358">
        <f>LARGE(V44:V45,1)+V43</f>
        <v>0</v>
      </c>
      <c r="X43" s="19"/>
      <c r="Y43" s="9">
        <f>76.14+106.71</f>
        <v>182.85</v>
      </c>
      <c r="Z43" s="419">
        <f t="shared" ref="Z43" si="1">RANK(Y43,$Y$39:$Y$46)</f>
        <v>2</v>
      </c>
      <c r="AA43" s="149" t="s">
        <v>294</v>
      </c>
      <c r="AB43" s="54"/>
    </row>
    <row r="44" spans="2:28" x14ac:dyDescent="0.3">
      <c r="B44" s="146"/>
      <c r="C44" s="28"/>
      <c r="D44" s="147"/>
      <c r="E44" s="28" t="s">
        <v>5</v>
      </c>
      <c r="F44" s="442">
        <v>0</v>
      </c>
      <c r="G44" s="358"/>
      <c r="H44" s="511"/>
      <c r="I44" s="512" t="s">
        <v>5</v>
      </c>
      <c r="J44" s="442">
        <v>0</v>
      </c>
      <c r="K44" s="358"/>
      <c r="L44" s="511"/>
      <c r="M44" s="512" t="s">
        <v>5</v>
      </c>
      <c r="N44" s="442">
        <v>53.44</v>
      </c>
      <c r="O44" s="358"/>
      <c r="P44" s="459"/>
      <c r="Q44" s="512" t="s">
        <v>5</v>
      </c>
      <c r="R44" s="538">
        <v>54.17</v>
      </c>
      <c r="S44" s="358"/>
      <c r="T44" s="459"/>
      <c r="U44" s="512" t="s">
        <v>5</v>
      </c>
      <c r="V44" s="442">
        <v>0</v>
      </c>
      <c r="W44" s="358"/>
      <c r="X44" s="19"/>
      <c r="Y44" s="9"/>
      <c r="Z44" s="419"/>
      <c r="AA44" s="149"/>
      <c r="AB44" s="54"/>
    </row>
    <row r="45" spans="2:28" x14ac:dyDescent="0.3">
      <c r="B45" s="146"/>
      <c r="C45" s="28"/>
      <c r="D45" s="147"/>
      <c r="E45" s="28" t="s">
        <v>16</v>
      </c>
      <c r="F45" s="442">
        <v>0</v>
      </c>
      <c r="G45" s="358"/>
      <c r="H45" s="511"/>
      <c r="I45" s="512" t="s">
        <v>16</v>
      </c>
      <c r="J45" s="442">
        <v>0</v>
      </c>
      <c r="K45" s="358"/>
      <c r="L45" s="511"/>
      <c r="M45" s="512" t="s">
        <v>16</v>
      </c>
      <c r="N45" s="538">
        <v>55.46</v>
      </c>
      <c r="O45" s="358"/>
      <c r="P45" s="459"/>
      <c r="Q45" s="512" t="s">
        <v>16</v>
      </c>
      <c r="R45" s="442">
        <v>0</v>
      </c>
      <c r="S45" s="358"/>
      <c r="T45" s="459"/>
      <c r="U45" s="512" t="s">
        <v>16</v>
      </c>
      <c r="V45" s="442">
        <v>0</v>
      </c>
      <c r="W45" s="358"/>
      <c r="X45" s="19"/>
      <c r="Y45" s="9"/>
      <c r="Z45" s="419"/>
      <c r="AA45" s="149"/>
      <c r="AB45" s="54"/>
    </row>
    <row r="46" spans="2:28" x14ac:dyDescent="0.3">
      <c r="B46" s="146"/>
      <c r="C46" s="28"/>
      <c r="D46" s="147"/>
      <c r="E46" s="28"/>
      <c r="F46" s="442"/>
      <c r="G46" s="358"/>
      <c r="H46" s="511"/>
      <c r="I46" s="517"/>
      <c r="J46" s="442"/>
      <c r="K46" s="358"/>
      <c r="L46" s="511"/>
      <c r="M46" s="512"/>
      <c r="N46" s="442"/>
      <c r="O46" s="358"/>
      <c r="P46" s="511"/>
      <c r="Q46" s="517"/>
      <c r="R46" s="512"/>
      <c r="S46" s="443"/>
      <c r="T46" s="459"/>
      <c r="U46" s="517"/>
      <c r="V46" s="512"/>
      <c r="W46" s="443"/>
      <c r="X46" s="19"/>
      <c r="Y46" s="9"/>
      <c r="Z46" s="419"/>
      <c r="AA46" s="149"/>
      <c r="AB46" s="54"/>
    </row>
    <row r="47" spans="2:28" hidden="1" x14ac:dyDescent="0.3">
      <c r="B47" s="146"/>
      <c r="C47" s="28"/>
      <c r="D47" s="147"/>
      <c r="E47" s="28" t="s">
        <v>4</v>
      </c>
      <c r="F47" s="34">
        <v>0</v>
      </c>
      <c r="G47" s="35">
        <f>LARGE(F48:F49,1)+F47</f>
        <v>0</v>
      </c>
      <c r="H47" s="16"/>
      <c r="I47" s="147" t="s">
        <v>4</v>
      </c>
      <c r="J47" s="29">
        <v>0</v>
      </c>
      <c r="K47" s="35">
        <f>LARGE(J48:J49,1)+J47</f>
        <v>0</v>
      </c>
      <c r="L47" s="16"/>
      <c r="M47" s="147" t="s">
        <v>4</v>
      </c>
      <c r="N47" s="29">
        <v>0</v>
      </c>
      <c r="O47" s="35">
        <f>LARGE(N48:N49,1)+N47</f>
        <v>0</v>
      </c>
      <c r="P47" s="16"/>
      <c r="Q47" s="28" t="s">
        <v>4</v>
      </c>
      <c r="R47" s="34">
        <v>0</v>
      </c>
      <c r="S47" s="35">
        <f>LARGE(R48:R49,1)+R47</f>
        <v>0</v>
      </c>
      <c r="T47" s="19"/>
      <c r="U47" s="28" t="s">
        <v>4</v>
      </c>
      <c r="V47" s="34">
        <v>0</v>
      </c>
      <c r="W47" s="35">
        <f>LARGE(V48:V49,1)+V47</f>
        <v>0</v>
      </c>
      <c r="X47" s="19"/>
      <c r="Y47" s="9">
        <f>SUM(LARGE(G47:W47,{1,2,3,4}))</f>
        <v>0</v>
      </c>
      <c r="Z47" s="419">
        <f>RANK(Y47,$Y$9:$Y$28)</f>
        <v>4</v>
      </c>
      <c r="AA47" s="149"/>
      <c r="AB47" s="54"/>
    </row>
    <row r="48" spans="2:28" hidden="1" x14ac:dyDescent="0.3">
      <c r="B48" s="146"/>
      <c r="C48" s="28"/>
      <c r="D48" s="147"/>
      <c r="E48" s="28" t="s">
        <v>5</v>
      </c>
      <c r="F48" s="34">
        <v>0</v>
      </c>
      <c r="G48" s="35"/>
      <c r="H48" s="16"/>
      <c r="I48" s="147" t="s">
        <v>5</v>
      </c>
      <c r="J48" s="29">
        <v>0</v>
      </c>
      <c r="K48" s="9"/>
      <c r="L48" s="16"/>
      <c r="M48" s="147" t="s">
        <v>5</v>
      </c>
      <c r="N48" s="29">
        <v>0</v>
      </c>
      <c r="O48" s="9"/>
      <c r="P48" s="16"/>
      <c r="Q48" s="28" t="s">
        <v>5</v>
      </c>
      <c r="R48" s="34">
        <v>0</v>
      </c>
      <c r="S48" s="35"/>
      <c r="T48" s="19"/>
      <c r="U48" s="28" t="s">
        <v>5</v>
      </c>
      <c r="V48" s="34">
        <v>0</v>
      </c>
      <c r="W48" s="35"/>
      <c r="X48" s="19"/>
      <c r="Y48" s="9"/>
      <c r="Z48" s="419"/>
      <c r="AA48" s="149"/>
      <c r="AB48" s="54"/>
    </row>
    <row r="49" spans="2:28" hidden="1" x14ac:dyDescent="0.3">
      <c r="B49" s="146"/>
      <c r="C49" s="28"/>
      <c r="D49" s="147"/>
      <c r="E49" s="28" t="s">
        <v>16</v>
      </c>
      <c r="F49" s="34">
        <v>0</v>
      </c>
      <c r="G49" s="35"/>
      <c r="H49" s="16"/>
      <c r="I49" s="147" t="s">
        <v>16</v>
      </c>
      <c r="J49" s="29">
        <v>0</v>
      </c>
      <c r="K49" s="9"/>
      <c r="L49" s="16"/>
      <c r="M49" s="147" t="s">
        <v>16</v>
      </c>
      <c r="N49" s="29">
        <v>0</v>
      </c>
      <c r="O49" s="9"/>
      <c r="P49" s="16"/>
      <c r="Q49" s="28" t="s">
        <v>16</v>
      </c>
      <c r="R49" s="34">
        <v>0</v>
      </c>
      <c r="S49" s="35"/>
      <c r="T49" s="19"/>
      <c r="U49" s="28" t="s">
        <v>16</v>
      </c>
      <c r="V49" s="34">
        <v>0</v>
      </c>
      <c r="W49" s="35"/>
      <c r="X49" s="19"/>
      <c r="Y49" s="9"/>
      <c r="Z49" s="419"/>
      <c r="AA49" s="149"/>
      <c r="AB49" s="54"/>
    </row>
    <row r="50" spans="2:28" hidden="1" x14ac:dyDescent="0.3">
      <c r="B50" s="146"/>
      <c r="C50" s="28"/>
      <c r="D50" s="147"/>
      <c r="E50" s="28"/>
      <c r="F50" s="34"/>
      <c r="G50" s="35"/>
      <c r="H50" s="16"/>
      <c r="I50" s="147"/>
      <c r="J50" s="29"/>
      <c r="K50" s="9"/>
      <c r="L50" s="16"/>
      <c r="M50" s="147"/>
      <c r="N50" s="29"/>
      <c r="O50" s="9"/>
      <c r="P50" s="16"/>
      <c r="Q50" s="147"/>
      <c r="R50" s="28"/>
      <c r="S50" s="9"/>
      <c r="T50" s="19"/>
      <c r="U50" s="147"/>
      <c r="V50" s="28"/>
      <c r="W50" s="9"/>
      <c r="X50" s="19"/>
      <c r="Y50" s="9"/>
      <c r="Z50" s="419"/>
      <c r="AA50" s="149"/>
      <c r="AB50" s="54"/>
    </row>
    <row r="51" spans="2:28" hidden="1" x14ac:dyDescent="0.3">
      <c r="B51" s="146"/>
      <c r="C51" s="28"/>
      <c r="D51" s="147"/>
      <c r="E51" s="28" t="s">
        <v>4</v>
      </c>
      <c r="F51" s="34">
        <v>0</v>
      </c>
      <c r="G51" s="35">
        <f>LARGE(F52:F53,1)+F51</f>
        <v>0</v>
      </c>
      <c r="H51" s="16"/>
      <c r="I51" s="147" t="s">
        <v>4</v>
      </c>
      <c r="J51" s="29">
        <v>0</v>
      </c>
      <c r="K51" s="35">
        <f>LARGE(J52:J53,1)+J51</f>
        <v>0</v>
      </c>
      <c r="L51" s="16"/>
      <c r="M51" s="147" t="s">
        <v>4</v>
      </c>
      <c r="N51" s="29">
        <v>0</v>
      </c>
      <c r="O51" s="35">
        <f>LARGE(N52:N53,1)+N51</f>
        <v>0</v>
      </c>
      <c r="P51" s="16"/>
      <c r="Q51" s="147" t="s">
        <v>4</v>
      </c>
      <c r="R51" s="29">
        <v>0</v>
      </c>
      <c r="S51" s="35">
        <f>LARGE(R52:R53,1)+R51</f>
        <v>0</v>
      </c>
      <c r="T51" s="19"/>
      <c r="U51" s="147" t="s">
        <v>4</v>
      </c>
      <c r="V51" s="29">
        <v>0</v>
      </c>
      <c r="W51" s="35">
        <f>LARGE(V52:V53,1)+V51</f>
        <v>0</v>
      </c>
      <c r="X51" s="19"/>
      <c r="Y51" s="9">
        <f>SUM(LARGE(G51:W51,{1,2,3,4}))</f>
        <v>0</v>
      </c>
      <c r="Z51" s="419">
        <f>RANK(Y51,$Y$9:$Y$28)</f>
        <v>4</v>
      </c>
      <c r="AA51" s="149"/>
      <c r="AB51" s="54"/>
    </row>
    <row r="52" spans="2:28" hidden="1" x14ac:dyDescent="0.3">
      <c r="B52" s="146"/>
      <c r="C52" s="28"/>
      <c r="D52" s="147"/>
      <c r="E52" s="28" t="s">
        <v>5</v>
      </c>
      <c r="F52" s="34">
        <v>0</v>
      </c>
      <c r="G52" s="35"/>
      <c r="H52" s="16"/>
      <c r="I52" s="147" t="s">
        <v>5</v>
      </c>
      <c r="J52" s="29">
        <v>0</v>
      </c>
      <c r="K52" s="9"/>
      <c r="L52" s="16"/>
      <c r="M52" s="147" t="s">
        <v>5</v>
      </c>
      <c r="N52" s="29">
        <v>0</v>
      </c>
      <c r="O52" s="9"/>
      <c r="P52" s="16"/>
      <c r="Q52" s="147" t="s">
        <v>5</v>
      </c>
      <c r="R52" s="29">
        <v>0</v>
      </c>
      <c r="S52" s="9"/>
      <c r="T52" s="19"/>
      <c r="U52" s="147" t="s">
        <v>5</v>
      </c>
      <c r="V52" s="29">
        <v>0</v>
      </c>
      <c r="W52" s="9"/>
      <c r="X52" s="19"/>
      <c r="Y52" s="9"/>
      <c r="Z52" s="419"/>
      <c r="AA52" s="149"/>
      <c r="AB52" s="54"/>
    </row>
    <row r="53" spans="2:28" hidden="1" x14ac:dyDescent="0.3">
      <c r="B53" s="146"/>
      <c r="C53" s="28"/>
      <c r="D53" s="147"/>
      <c r="E53" s="28" t="s">
        <v>16</v>
      </c>
      <c r="F53" s="34">
        <v>0</v>
      </c>
      <c r="G53" s="35"/>
      <c r="H53" s="16"/>
      <c r="I53" s="147" t="s">
        <v>16</v>
      </c>
      <c r="J53" s="29">
        <v>0</v>
      </c>
      <c r="K53" s="9"/>
      <c r="L53" s="16"/>
      <c r="M53" s="147" t="s">
        <v>16</v>
      </c>
      <c r="N53" s="29">
        <v>0</v>
      </c>
      <c r="O53" s="9"/>
      <c r="P53" s="16"/>
      <c r="Q53" s="147" t="s">
        <v>16</v>
      </c>
      <c r="R53" s="29">
        <v>0</v>
      </c>
      <c r="S53" s="9"/>
      <c r="T53" s="19"/>
      <c r="U53" s="147" t="s">
        <v>16</v>
      </c>
      <c r="V53" s="29">
        <v>0</v>
      </c>
      <c r="W53" s="9"/>
      <c r="X53" s="19"/>
      <c r="Y53" s="9"/>
      <c r="Z53" s="419"/>
      <c r="AA53" s="149"/>
      <c r="AB53" s="54"/>
    </row>
    <row r="54" spans="2:28" hidden="1" x14ac:dyDescent="0.3">
      <c r="B54" s="146"/>
      <c r="C54" s="28"/>
      <c r="D54" s="147"/>
      <c r="E54" s="28"/>
      <c r="F54" s="34"/>
      <c r="G54" s="35"/>
      <c r="H54" s="16"/>
      <c r="I54" s="147"/>
      <c r="J54" s="29"/>
      <c r="K54" s="9"/>
      <c r="L54" s="16"/>
      <c r="M54" s="147"/>
      <c r="N54" s="29"/>
      <c r="O54" s="9"/>
      <c r="P54" s="16"/>
      <c r="Q54" s="147"/>
      <c r="R54" s="28"/>
      <c r="S54" s="9"/>
      <c r="T54" s="19"/>
      <c r="U54" s="147"/>
      <c r="V54" s="28"/>
      <c r="W54" s="9"/>
      <c r="X54" s="19"/>
      <c r="Y54" s="9"/>
      <c r="Z54" s="419"/>
      <c r="AA54" s="149"/>
      <c r="AB54" s="54"/>
    </row>
    <row r="55" spans="2:28" hidden="1" x14ac:dyDescent="0.3">
      <c r="B55" s="146"/>
      <c r="C55" s="28"/>
      <c r="D55" s="147"/>
      <c r="E55" s="147"/>
      <c r="F55" s="29"/>
      <c r="G55" s="9"/>
      <c r="H55" s="16"/>
      <c r="I55" s="147"/>
      <c r="J55" s="29"/>
      <c r="K55" s="9"/>
      <c r="L55" s="16"/>
      <c r="M55" s="147"/>
      <c r="N55" s="29"/>
      <c r="O55" s="9"/>
      <c r="P55" s="16"/>
      <c r="Q55" s="147"/>
      <c r="R55" s="29"/>
      <c r="S55" s="9"/>
      <c r="T55" s="19"/>
      <c r="U55" s="147"/>
      <c r="V55" s="29"/>
      <c r="W55" s="9"/>
      <c r="X55" s="19"/>
      <c r="Y55" s="9"/>
      <c r="Z55" s="419"/>
      <c r="AA55" s="149"/>
      <c r="AB55" s="54"/>
    </row>
    <row r="56" spans="2:28" ht="15" thickBot="1" x14ac:dyDescent="0.35">
      <c r="B56" s="98"/>
      <c r="C56" s="144"/>
      <c r="D56" s="156"/>
      <c r="E56" s="33"/>
      <c r="F56" s="13"/>
      <c r="G56" s="40"/>
      <c r="H56" s="145"/>
      <c r="I56" s="144"/>
      <c r="J56" s="157"/>
      <c r="K56" s="40"/>
      <c r="L56" s="17"/>
      <c r="M56" s="143"/>
      <c r="N56" s="30"/>
      <c r="O56" s="13"/>
      <c r="P56" s="17"/>
      <c r="Q56" s="143"/>
      <c r="R56" s="157"/>
      <c r="S56" s="40"/>
      <c r="T56" s="13"/>
      <c r="U56" s="143"/>
      <c r="V56" s="157"/>
      <c r="W56" s="40"/>
      <c r="X56" s="13"/>
      <c r="Y56" s="151"/>
      <c r="Z56" s="222"/>
      <c r="AA56" s="176"/>
      <c r="AB56" s="56"/>
    </row>
    <row r="57" spans="2:28" x14ac:dyDescent="0.3">
      <c r="U57"/>
      <c r="W57" s="2"/>
      <c r="X57" s="2"/>
      <c r="Y57" s="2"/>
      <c r="Z57" s="152"/>
      <c r="AB57" s="53"/>
    </row>
    <row r="58" spans="2:28" x14ac:dyDescent="0.3">
      <c r="U58"/>
      <c r="W58" s="2"/>
      <c r="X58" s="2"/>
      <c r="Y58" s="2"/>
      <c r="Z58" s="152"/>
      <c r="AB58" s="53"/>
    </row>
  </sheetData>
  <mergeCells count="12">
    <mergeCell ref="B34:W35"/>
    <mergeCell ref="E37:G37"/>
    <mergeCell ref="I37:K37"/>
    <mergeCell ref="M37:O37"/>
    <mergeCell ref="Q37:S37"/>
    <mergeCell ref="U37:W37"/>
    <mergeCell ref="B4:W5"/>
    <mergeCell ref="E7:G7"/>
    <mergeCell ref="I7:K7"/>
    <mergeCell ref="M7:O7"/>
    <mergeCell ref="Q7:S7"/>
    <mergeCell ref="U7:W7"/>
  </mergeCells>
  <pageMargins left="0.7" right="0.7" top="0.75" bottom="0.75" header="0.3" footer="0.3"/>
  <pageSetup paperSize="5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FF"/>
  </sheetPr>
  <dimension ref="A2:AB342"/>
  <sheetViews>
    <sheetView topLeftCell="A292" zoomScaleNormal="100" workbookViewId="0">
      <selection activeCell="C293" sqref="C1:AA1048576"/>
    </sheetView>
  </sheetViews>
  <sheetFormatPr defaultRowHeight="14.4" x14ac:dyDescent="0.3"/>
  <cols>
    <col min="1" max="1" width="2.109375" style="8" customWidth="1"/>
    <col min="2" max="2" width="25.77734375" style="8" customWidth="1"/>
    <col min="3" max="5" width="5.77734375" style="8" customWidth="1"/>
    <col min="6" max="7" width="10.77734375" style="9" customWidth="1"/>
    <col min="8" max="8" width="1.33203125" style="8" customWidth="1"/>
    <col min="9" max="9" width="5.77734375" style="8" customWidth="1"/>
    <col min="10" max="11" width="10.77734375" style="9" customWidth="1"/>
    <col min="12" max="12" width="1.33203125" style="8" customWidth="1"/>
    <col min="13" max="13" width="5.77734375" style="8" customWidth="1"/>
    <col min="14" max="15" width="10.77734375" style="9" customWidth="1"/>
    <col min="16" max="16" width="1.33203125" style="8" customWidth="1"/>
    <col min="17" max="17" width="5.77734375" style="8" customWidth="1"/>
    <col min="18" max="18" width="10.77734375" style="8" customWidth="1"/>
    <col min="19" max="19" width="10.77734375" style="9" customWidth="1"/>
    <col min="20" max="20" width="1.33203125" style="9" customWidth="1"/>
    <col min="21" max="21" width="5.77734375" style="147" customWidth="1"/>
    <col min="22" max="22" width="10.77734375" style="147" customWidth="1"/>
    <col min="23" max="23" width="10.77734375" style="9" customWidth="1"/>
    <col min="24" max="24" width="1.21875" style="9" customWidth="1"/>
    <col min="25" max="25" width="10.77734375" style="9" customWidth="1"/>
    <col min="26" max="26" width="10.77734375" style="223" customWidth="1"/>
    <col min="27" max="27" width="10.109375" style="149" customWidth="1"/>
    <col min="28" max="28" width="17.77734375" style="57" customWidth="1"/>
  </cols>
  <sheetData>
    <row r="2" spans="1:28" ht="42" customHeight="1" thickBot="1" x14ac:dyDescent="0.35">
      <c r="B2" s="46" t="s">
        <v>275</v>
      </c>
      <c r="C2" s="46"/>
      <c r="D2" s="46"/>
      <c r="E2" s="46"/>
      <c r="F2" s="46"/>
      <c r="G2" s="46"/>
    </row>
    <row r="3" spans="1:28" ht="30" customHeight="1" thickBot="1" x14ac:dyDescent="0.45">
      <c r="B3" s="103" t="s">
        <v>19</v>
      </c>
      <c r="C3" s="104"/>
      <c r="D3" s="104"/>
      <c r="E3" s="104"/>
      <c r="F3" s="105"/>
      <c r="G3" s="105"/>
      <c r="H3" s="104"/>
      <c r="I3" s="104"/>
      <c r="J3" s="105"/>
      <c r="K3" s="105"/>
      <c r="L3" s="104"/>
      <c r="M3" s="104"/>
      <c r="N3" s="105"/>
      <c r="O3" s="105"/>
      <c r="P3" s="104"/>
      <c r="Q3" s="104"/>
      <c r="R3" s="104"/>
      <c r="S3" s="105"/>
      <c r="T3" s="105"/>
      <c r="U3" s="104"/>
      <c r="V3" s="104"/>
      <c r="W3" s="105"/>
      <c r="X3" s="105"/>
      <c r="Y3" s="105"/>
      <c r="Z3" s="224"/>
      <c r="AA3" s="539"/>
      <c r="AB3" s="106"/>
    </row>
    <row r="4" spans="1:28" x14ac:dyDescent="0.3">
      <c r="A4" s="10"/>
      <c r="B4" s="681" t="s">
        <v>20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3"/>
    </row>
    <row r="5" spans="1:28" ht="15" thickBot="1" x14ac:dyDescent="0.35">
      <c r="A5" s="10"/>
      <c r="B5" s="693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5"/>
    </row>
    <row r="6" spans="1:28" ht="15" thickBot="1" x14ac:dyDescent="0.35">
      <c r="A6" s="10"/>
      <c r="B6" s="108" t="s">
        <v>12</v>
      </c>
      <c r="C6" s="109"/>
      <c r="D6" s="109"/>
      <c r="E6" s="109"/>
      <c r="F6" s="110"/>
      <c r="G6" s="110"/>
      <c r="H6" s="109"/>
      <c r="I6" s="109"/>
      <c r="J6" s="110">
        <v>43.1</v>
      </c>
      <c r="K6" s="110"/>
      <c r="L6" s="109"/>
      <c r="M6" s="109"/>
      <c r="N6" s="110">
        <v>42.8</v>
      </c>
      <c r="O6" s="110"/>
      <c r="P6" s="109"/>
      <c r="Q6" s="109"/>
      <c r="R6" s="109"/>
      <c r="S6" s="110"/>
      <c r="T6" s="110"/>
      <c r="U6" s="109"/>
      <c r="V6" s="109"/>
      <c r="W6" s="110"/>
      <c r="X6" s="110"/>
      <c r="Y6" s="110"/>
      <c r="Z6" s="225"/>
      <c r="AA6" s="540"/>
      <c r="AB6" s="107"/>
    </row>
    <row r="7" spans="1:28" ht="30.6" thickBot="1" x14ac:dyDescent="0.45">
      <c r="B7" s="43" t="s">
        <v>46</v>
      </c>
      <c r="C7" s="24"/>
      <c r="D7" s="2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9"/>
      <c r="V7" s="679"/>
      <c r="W7" s="680"/>
      <c r="X7" s="140"/>
      <c r="Y7" s="356" t="s">
        <v>264</v>
      </c>
      <c r="Z7" s="172" t="s">
        <v>45</v>
      </c>
      <c r="AA7" s="58" t="s">
        <v>289</v>
      </c>
      <c r="AB7" s="52" t="s">
        <v>31</v>
      </c>
    </row>
    <row r="8" spans="1:28" ht="15" thickBot="1" x14ac:dyDescent="0.35">
      <c r="B8" s="26" t="s">
        <v>0</v>
      </c>
      <c r="C8" s="91" t="s">
        <v>1</v>
      </c>
      <c r="D8" s="27" t="s">
        <v>2</v>
      </c>
      <c r="E8" s="99"/>
      <c r="F8" s="36" t="s">
        <v>10</v>
      </c>
      <c r="G8" s="100" t="s">
        <v>8</v>
      </c>
      <c r="H8" s="23"/>
      <c r="I8" s="101"/>
      <c r="J8" s="102" t="s">
        <v>10</v>
      </c>
      <c r="K8" s="36" t="s">
        <v>8</v>
      </c>
      <c r="L8" s="23"/>
      <c r="M8" s="101"/>
      <c r="N8" s="102" t="s">
        <v>10</v>
      </c>
      <c r="O8" s="36" t="s">
        <v>8</v>
      </c>
      <c r="P8" s="23"/>
      <c r="Q8" s="101"/>
      <c r="R8" s="95" t="s">
        <v>10</v>
      </c>
      <c r="S8" s="36" t="s">
        <v>6</v>
      </c>
      <c r="T8" s="96"/>
      <c r="U8" s="101"/>
      <c r="V8" s="95" t="s">
        <v>10</v>
      </c>
      <c r="W8" s="154" t="s">
        <v>6</v>
      </c>
      <c r="X8" s="154"/>
      <c r="Y8" s="96"/>
      <c r="Z8" s="226"/>
      <c r="AA8" s="55"/>
      <c r="AB8" s="55"/>
    </row>
    <row r="9" spans="1:28" x14ac:dyDescent="0.3">
      <c r="B9" s="7" t="s">
        <v>248</v>
      </c>
      <c r="C9" s="28" t="s">
        <v>67</v>
      </c>
      <c r="D9" s="10"/>
      <c r="E9" s="37" t="s">
        <v>21</v>
      </c>
      <c r="F9" s="35">
        <v>0</v>
      </c>
      <c r="G9" s="39">
        <f>LARGE(F9:F10,1)</f>
        <v>0</v>
      </c>
      <c r="H9" s="16"/>
      <c r="I9" s="37" t="s">
        <v>21</v>
      </c>
      <c r="J9" s="35">
        <v>0</v>
      </c>
      <c r="K9" s="39">
        <f>LARGE(J9:J10,1)</f>
        <v>0</v>
      </c>
      <c r="L9" s="16"/>
      <c r="M9" s="37" t="s">
        <v>21</v>
      </c>
      <c r="N9" s="35">
        <v>0</v>
      </c>
      <c r="O9" s="39">
        <f>LARGE(N9:N10,1)</f>
        <v>0</v>
      </c>
      <c r="P9" s="16"/>
      <c r="Q9" s="37" t="s">
        <v>21</v>
      </c>
      <c r="R9" s="35">
        <v>0</v>
      </c>
      <c r="S9" s="39">
        <f>LARGE(R9:R10,1)</f>
        <v>0</v>
      </c>
      <c r="T9" s="19"/>
      <c r="U9" s="37" t="s">
        <v>21</v>
      </c>
      <c r="V9" s="35">
        <v>0</v>
      </c>
      <c r="W9" s="39">
        <f>LARGE(V9:V10,1)</f>
        <v>0</v>
      </c>
      <c r="X9" s="18"/>
      <c r="Y9" s="19">
        <v>0</v>
      </c>
      <c r="AA9" s="54" t="s">
        <v>290</v>
      </c>
      <c r="AB9" s="54"/>
    </row>
    <row r="10" spans="1:28" x14ac:dyDescent="0.3">
      <c r="B10" s="7" t="s">
        <v>249</v>
      </c>
      <c r="C10" s="28"/>
      <c r="D10" s="10"/>
      <c r="E10" s="37" t="s">
        <v>22</v>
      </c>
      <c r="F10" s="35">
        <v>0</v>
      </c>
      <c r="G10" s="39"/>
      <c r="H10" s="16"/>
      <c r="I10" s="37" t="s">
        <v>22</v>
      </c>
      <c r="J10" s="35">
        <v>0</v>
      </c>
      <c r="K10" s="39"/>
      <c r="L10" s="16"/>
      <c r="M10" s="37" t="s">
        <v>22</v>
      </c>
      <c r="N10" s="35">
        <v>0</v>
      </c>
      <c r="O10" s="39"/>
      <c r="P10" s="16"/>
      <c r="Q10" s="37" t="s">
        <v>22</v>
      </c>
      <c r="R10" s="35">
        <v>0</v>
      </c>
      <c r="S10" s="39"/>
      <c r="T10" s="19"/>
      <c r="U10" s="37" t="s">
        <v>22</v>
      </c>
      <c r="V10" s="35">
        <v>0</v>
      </c>
      <c r="W10" s="39"/>
      <c r="X10" s="19"/>
      <c r="Y10" s="19"/>
      <c r="AA10" s="54"/>
      <c r="AB10" s="54"/>
    </row>
    <row r="11" spans="1:28" x14ac:dyDescent="0.3">
      <c r="B11" s="7"/>
      <c r="C11" s="28"/>
      <c r="D11" s="10"/>
      <c r="E11" s="37"/>
      <c r="F11" s="35"/>
      <c r="G11" s="39"/>
      <c r="H11" s="16"/>
      <c r="I11" s="37"/>
      <c r="J11" s="35"/>
      <c r="K11" s="39"/>
      <c r="L11" s="16"/>
      <c r="M11" s="37"/>
      <c r="N11" s="35"/>
      <c r="O11" s="39"/>
      <c r="P11" s="16"/>
      <c r="Q11" s="37"/>
      <c r="R11" s="35"/>
      <c r="S11" s="39"/>
      <c r="T11" s="19"/>
      <c r="U11" s="37"/>
      <c r="V11" s="35"/>
      <c r="W11" s="39"/>
      <c r="X11" s="19"/>
      <c r="Y11" s="19"/>
      <c r="AA11" s="54"/>
      <c r="AB11" s="54"/>
    </row>
    <row r="12" spans="1:28" x14ac:dyDescent="0.3">
      <c r="B12" s="7" t="s">
        <v>85</v>
      </c>
      <c r="C12" s="28" t="s">
        <v>15</v>
      </c>
      <c r="D12" s="10"/>
      <c r="E12" s="37" t="s">
        <v>21</v>
      </c>
      <c r="F12" s="35">
        <v>0</v>
      </c>
      <c r="G12" s="39">
        <f>LARGE(F12:F13,1)</f>
        <v>0</v>
      </c>
      <c r="H12" s="16"/>
      <c r="I12" s="37" t="s">
        <v>21</v>
      </c>
      <c r="J12" s="35">
        <v>0</v>
      </c>
      <c r="K12" s="39">
        <f>LARGE(J12:J13,1)</f>
        <v>0</v>
      </c>
      <c r="L12" s="16"/>
      <c r="M12" s="37" t="s">
        <v>21</v>
      </c>
      <c r="N12" s="35">
        <v>0</v>
      </c>
      <c r="O12" s="39">
        <f>LARGE(N12:N13,1)</f>
        <v>0</v>
      </c>
      <c r="P12" s="16"/>
      <c r="Q12" s="37" t="s">
        <v>21</v>
      </c>
      <c r="R12" s="35">
        <v>0</v>
      </c>
      <c r="S12" s="39">
        <f>LARGE(R12:R13,1)</f>
        <v>0</v>
      </c>
      <c r="T12" s="19"/>
      <c r="U12" s="37" t="s">
        <v>21</v>
      </c>
      <c r="V12" s="35">
        <v>0</v>
      </c>
      <c r="W12" s="39">
        <f>LARGE(V12:V13,1)</f>
        <v>0</v>
      </c>
      <c r="X12" s="19"/>
      <c r="Y12" s="19">
        <v>0</v>
      </c>
      <c r="AA12" s="54" t="s">
        <v>290</v>
      </c>
      <c r="AB12" s="54"/>
    </row>
    <row r="13" spans="1:28" x14ac:dyDescent="0.3">
      <c r="B13" s="7" t="s">
        <v>249</v>
      </c>
      <c r="C13" s="28"/>
      <c r="D13" s="10"/>
      <c r="E13" s="37" t="s">
        <v>22</v>
      </c>
      <c r="F13" s="35">
        <v>0</v>
      </c>
      <c r="G13" s="39"/>
      <c r="H13" s="16"/>
      <c r="I13" s="37" t="s">
        <v>22</v>
      </c>
      <c r="J13" s="35">
        <v>0</v>
      </c>
      <c r="K13" s="39"/>
      <c r="L13" s="16"/>
      <c r="M13" s="37" t="s">
        <v>22</v>
      </c>
      <c r="N13" s="35">
        <v>0</v>
      </c>
      <c r="O13" s="39"/>
      <c r="P13" s="16"/>
      <c r="Q13" s="37" t="s">
        <v>22</v>
      </c>
      <c r="R13" s="35">
        <v>0</v>
      </c>
      <c r="S13" s="39"/>
      <c r="T13" s="19"/>
      <c r="U13" s="37" t="s">
        <v>22</v>
      </c>
      <c r="V13" s="35">
        <v>0</v>
      </c>
      <c r="W13" s="39"/>
      <c r="X13" s="19"/>
      <c r="Y13" s="19"/>
      <c r="AA13" s="54"/>
      <c r="AB13" s="54"/>
    </row>
    <row r="14" spans="1:28" x14ac:dyDescent="0.3">
      <c r="B14" s="7"/>
      <c r="C14" s="28"/>
      <c r="D14" s="10"/>
      <c r="E14" s="37"/>
      <c r="F14" s="35"/>
      <c r="G14" s="39"/>
      <c r="H14" s="16"/>
      <c r="I14" s="37"/>
      <c r="J14" s="41"/>
      <c r="L14" s="16"/>
      <c r="M14" s="37"/>
      <c r="N14" s="41"/>
      <c r="P14" s="16"/>
      <c r="Q14" s="37"/>
      <c r="R14" s="41"/>
      <c r="T14" s="19"/>
      <c r="U14" s="37"/>
      <c r="V14" s="41"/>
      <c r="X14" s="19"/>
      <c r="Y14" s="19"/>
      <c r="AA14" s="54"/>
      <c r="AB14" s="54"/>
    </row>
    <row r="15" spans="1:28" x14ac:dyDescent="0.3">
      <c r="B15" s="146"/>
      <c r="C15" s="28"/>
      <c r="D15" s="148"/>
      <c r="E15" s="37" t="s">
        <v>21</v>
      </c>
      <c r="F15" s="35">
        <v>0</v>
      </c>
      <c r="G15" s="39">
        <f>LARGE(F15:F16,1)</f>
        <v>0</v>
      </c>
      <c r="H15" s="16"/>
      <c r="I15" s="37" t="s">
        <v>21</v>
      </c>
      <c r="J15" s="35">
        <v>0</v>
      </c>
      <c r="K15" s="39">
        <f>LARGE(J15:J16,1)</f>
        <v>0</v>
      </c>
      <c r="L15" s="16"/>
      <c r="M15" s="37" t="s">
        <v>21</v>
      </c>
      <c r="N15" s="35">
        <v>0</v>
      </c>
      <c r="O15" s="39">
        <f>LARGE(N15:N16,1)</f>
        <v>0</v>
      </c>
      <c r="P15" s="16"/>
      <c r="Q15" s="37" t="s">
        <v>21</v>
      </c>
      <c r="R15" s="35">
        <v>0</v>
      </c>
      <c r="S15" s="39">
        <f>LARGE(R15:R16,1)</f>
        <v>0</v>
      </c>
      <c r="T15" s="19"/>
      <c r="U15" s="37" t="s">
        <v>21</v>
      </c>
      <c r="V15" s="35">
        <v>0</v>
      </c>
      <c r="W15" s="39">
        <f>LARGE(V15:V16,1)</f>
        <v>0</v>
      </c>
      <c r="X15" s="19"/>
      <c r="Y15" s="19">
        <v>0</v>
      </c>
      <c r="AA15" s="54"/>
      <c r="AB15" s="54"/>
    </row>
    <row r="16" spans="1:28" x14ac:dyDescent="0.3">
      <c r="B16" s="146"/>
      <c r="C16" s="28"/>
      <c r="D16" s="148"/>
      <c r="E16" s="37" t="s">
        <v>22</v>
      </c>
      <c r="F16" s="35">
        <v>0</v>
      </c>
      <c r="G16" s="39"/>
      <c r="H16" s="16"/>
      <c r="I16" s="37" t="s">
        <v>22</v>
      </c>
      <c r="J16" s="35">
        <v>0</v>
      </c>
      <c r="K16" s="39"/>
      <c r="L16" s="16"/>
      <c r="M16" s="37" t="s">
        <v>22</v>
      </c>
      <c r="N16" s="35">
        <v>0</v>
      </c>
      <c r="O16" s="39"/>
      <c r="P16" s="16"/>
      <c r="Q16" s="37" t="s">
        <v>22</v>
      </c>
      <c r="R16" s="35">
        <v>0</v>
      </c>
      <c r="S16" s="39"/>
      <c r="T16" s="19"/>
      <c r="U16" s="37" t="s">
        <v>22</v>
      </c>
      <c r="V16" s="35">
        <v>0</v>
      </c>
      <c r="W16" s="39"/>
      <c r="X16" s="19"/>
      <c r="Y16" s="19"/>
      <c r="AA16" s="54"/>
      <c r="AB16" s="54"/>
    </row>
    <row r="17" spans="2:28" x14ac:dyDescent="0.3">
      <c r="B17" s="146"/>
      <c r="C17" s="28"/>
      <c r="D17" s="148"/>
      <c r="E17" s="37"/>
      <c r="F17" s="35"/>
      <c r="G17" s="39"/>
      <c r="H17" s="16"/>
      <c r="I17" s="37"/>
      <c r="J17" s="35"/>
      <c r="K17" s="39"/>
      <c r="L17" s="16"/>
      <c r="M17" s="37"/>
      <c r="N17" s="35"/>
      <c r="O17" s="39"/>
      <c r="P17" s="16"/>
      <c r="Q17" s="37"/>
      <c r="R17" s="35"/>
      <c r="S17" s="39"/>
      <c r="T17" s="19"/>
      <c r="U17" s="37"/>
      <c r="V17" s="35"/>
      <c r="W17" s="39"/>
      <c r="X17" s="19"/>
      <c r="Y17" s="19"/>
      <c r="AA17" s="54"/>
      <c r="AB17" s="54"/>
    </row>
    <row r="18" spans="2:28" hidden="1" x14ac:dyDescent="0.3">
      <c r="B18" s="146"/>
      <c r="C18" s="28"/>
      <c r="D18" s="148"/>
      <c r="E18" s="37" t="s">
        <v>21</v>
      </c>
      <c r="F18" s="35">
        <v>0</v>
      </c>
      <c r="G18" s="39">
        <f>LARGE(F18:F19,1)</f>
        <v>0</v>
      </c>
      <c r="H18" s="16"/>
      <c r="I18" s="37" t="s">
        <v>21</v>
      </c>
      <c r="J18" s="35">
        <v>0</v>
      </c>
      <c r="K18" s="39">
        <f>LARGE(J18:J19,1)</f>
        <v>0</v>
      </c>
      <c r="L18" s="16"/>
      <c r="M18" s="37" t="s">
        <v>21</v>
      </c>
      <c r="N18" s="35">
        <v>0</v>
      </c>
      <c r="O18" s="39">
        <f>LARGE(N18:N19,1)</f>
        <v>0</v>
      </c>
      <c r="P18" s="16"/>
      <c r="Q18" s="37" t="s">
        <v>21</v>
      </c>
      <c r="R18" s="35">
        <v>0</v>
      </c>
      <c r="S18" s="39">
        <f>LARGE(R18:R19,1)</f>
        <v>0</v>
      </c>
      <c r="T18" s="19"/>
      <c r="U18" s="37" t="s">
        <v>21</v>
      </c>
      <c r="V18" s="35">
        <v>0</v>
      </c>
      <c r="W18" s="39">
        <f>LARGE(V18:V19,1)</f>
        <v>0</v>
      </c>
      <c r="X18" s="19"/>
      <c r="Y18" s="19">
        <v>0</v>
      </c>
      <c r="Z18" s="223">
        <f>RANK(Y18,$Y$9:$Y$56)</f>
        <v>1</v>
      </c>
      <c r="AA18" s="54"/>
      <c r="AB18" s="54"/>
    </row>
    <row r="19" spans="2:28" hidden="1" x14ac:dyDescent="0.3">
      <c r="B19" s="146"/>
      <c r="C19" s="28"/>
      <c r="D19" s="148"/>
      <c r="E19" s="37" t="s">
        <v>22</v>
      </c>
      <c r="F19" s="35">
        <v>0</v>
      </c>
      <c r="G19" s="39"/>
      <c r="H19" s="16"/>
      <c r="I19" s="37" t="s">
        <v>22</v>
      </c>
      <c r="J19" s="35">
        <v>0</v>
      </c>
      <c r="K19" s="39"/>
      <c r="L19" s="16"/>
      <c r="M19" s="37" t="s">
        <v>22</v>
      </c>
      <c r="N19" s="35">
        <v>0</v>
      </c>
      <c r="O19" s="39"/>
      <c r="P19" s="16"/>
      <c r="Q19" s="37" t="s">
        <v>22</v>
      </c>
      <c r="R19" s="35">
        <v>0</v>
      </c>
      <c r="S19" s="39"/>
      <c r="T19" s="19"/>
      <c r="U19" s="37" t="s">
        <v>22</v>
      </c>
      <c r="V19" s="35">
        <v>0</v>
      </c>
      <c r="W19" s="39"/>
      <c r="X19" s="19"/>
      <c r="Y19" s="19"/>
      <c r="AA19" s="54"/>
      <c r="AB19" s="54"/>
    </row>
    <row r="20" spans="2:28" hidden="1" x14ac:dyDescent="0.3">
      <c r="B20" s="7"/>
      <c r="C20" s="28"/>
      <c r="D20" s="10"/>
      <c r="E20" s="37"/>
      <c r="F20" s="35"/>
      <c r="G20" s="39"/>
      <c r="H20" s="16"/>
      <c r="I20" s="37"/>
      <c r="J20" s="41"/>
      <c r="L20" s="16"/>
      <c r="M20" s="37"/>
      <c r="N20" s="35"/>
      <c r="O20" s="39"/>
      <c r="P20" s="16"/>
      <c r="Q20" s="37"/>
      <c r="R20" s="35"/>
      <c r="S20" s="39"/>
      <c r="T20" s="19"/>
      <c r="U20" s="37"/>
      <c r="V20" s="35"/>
      <c r="W20" s="39"/>
      <c r="X20" s="19"/>
      <c r="Y20" s="19"/>
      <c r="AA20" s="54"/>
      <c r="AB20" s="54"/>
    </row>
    <row r="21" spans="2:28" hidden="1" x14ac:dyDescent="0.3">
      <c r="B21" s="7"/>
      <c r="C21" s="28"/>
      <c r="D21" s="10"/>
      <c r="E21" s="37" t="s">
        <v>21</v>
      </c>
      <c r="F21" s="35">
        <v>0</v>
      </c>
      <c r="G21" s="39">
        <f>LARGE(F21:F22,1)</f>
        <v>0</v>
      </c>
      <c r="H21" s="16"/>
      <c r="I21" s="37" t="s">
        <v>21</v>
      </c>
      <c r="J21" s="35">
        <v>0</v>
      </c>
      <c r="K21" s="39">
        <f>LARGE(J21:J22,1)</f>
        <v>0</v>
      </c>
      <c r="L21" s="16"/>
      <c r="M21" s="37" t="s">
        <v>21</v>
      </c>
      <c r="N21" s="35">
        <v>0</v>
      </c>
      <c r="O21" s="39">
        <f>LARGE(N21:N22,1)</f>
        <v>0</v>
      </c>
      <c r="P21" s="16"/>
      <c r="Q21" s="37" t="s">
        <v>21</v>
      </c>
      <c r="R21" s="35">
        <v>0</v>
      </c>
      <c r="S21" s="39">
        <f>LARGE(R21:R22,1)</f>
        <v>0</v>
      </c>
      <c r="T21" s="19"/>
      <c r="U21" s="37" t="s">
        <v>21</v>
      </c>
      <c r="V21" s="35">
        <v>0</v>
      </c>
      <c r="W21" s="39">
        <f>LARGE(V21:V22,1)</f>
        <v>0</v>
      </c>
      <c r="X21" s="19"/>
      <c r="Y21" s="19">
        <v>0</v>
      </c>
      <c r="Z21" s="223">
        <f>RANK(Y21,$Y$9:$Y$56)</f>
        <v>1</v>
      </c>
      <c r="AA21" s="54"/>
      <c r="AB21" s="54"/>
    </row>
    <row r="22" spans="2:28" hidden="1" x14ac:dyDescent="0.3">
      <c r="B22" s="7"/>
      <c r="C22" s="28"/>
      <c r="D22" s="10"/>
      <c r="E22" s="37" t="s">
        <v>22</v>
      </c>
      <c r="F22" s="35">
        <v>0</v>
      </c>
      <c r="G22" s="39"/>
      <c r="H22" s="16"/>
      <c r="I22" s="37" t="s">
        <v>22</v>
      </c>
      <c r="J22" s="35">
        <v>0</v>
      </c>
      <c r="K22" s="39"/>
      <c r="L22" s="16"/>
      <c r="M22" s="37" t="s">
        <v>22</v>
      </c>
      <c r="N22" s="35">
        <v>0</v>
      </c>
      <c r="O22" s="39"/>
      <c r="P22" s="16"/>
      <c r="Q22" s="37" t="s">
        <v>22</v>
      </c>
      <c r="R22" s="35">
        <v>0</v>
      </c>
      <c r="S22" s="39"/>
      <c r="T22" s="19"/>
      <c r="U22" s="37" t="s">
        <v>22</v>
      </c>
      <c r="V22" s="35">
        <v>0</v>
      </c>
      <c r="W22" s="39"/>
      <c r="X22" s="19"/>
      <c r="Y22" s="19"/>
      <c r="AA22" s="54"/>
      <c r="AB22" s="54"/>
    </row>
    <row r="23" spans="2:28" hidden="1" x14ac:dyDescent="0.3">
      <c r="B23" s="7"/>
      <c r="C23" s="28"/>
      <c r="D23" s="10"/>
      <c r="E23" s="37"/>
      <c r="F23" s="35"/>
      <c r="G23" s="39"/>
      <c r="H23" s="16"/>
      <c r="I23" s="37"/>
      <c r="J23" s="35"/>
      <c r="K23" s="39"/>
      <c r="L23" s="16"/>
      <c r="M23" s="37"/>
      <c r="N23" s="35"/>
      <c r="O23" s="39"/>
      <c r="P23" s="16"/>
      <c r="Q23" s="37"/>
      <c r="R23" s="35"/>
      <c r="S23" s="39"/>
      <c r="T23" s="19"/>
      <c r="U23" s="37"/>
      <c r="V23" s="35"/>
      <c r="W23" s="39"/>
      <c r="X23" s="19"/>
      <c r="Y23" s="19"/>
      <c r="AA23" s="54"/>
      <c r="AB23" s="54"/>
    </row>
    <row r="24" spans="2:28" hidden="1" x14ac:dyDescent="0.3">
      <c r="B24" s="7"/>
      <c r="C24" s="28"/>
      <c r="D24" s="10"/>
      <c r="E24" s="37" t="s">
        <v>21</v>
      </c>
      <c r="F24" s="35">
        <v>0</v>
      </c>
      <c r="G24" s="39">
        <f>LARGE(F24:F25,1)</f>
        <v>0</v>
      </c>
      <c r="H24" s="16"/>
      <c r="I24" s="37" t="s">
        <v>21</v>
      </c>
      <c r="J24" s="35">
        <v>0</v>
      </c>
      <c r="K24" s="39">
        <f>LARGE(J24:J25,1)</f>
        <v>0</v>
      </c>
      <c r="L24" s="16"/>
      <c r="M24" s="37" t="s">
        <v>21</v>
      </c>
      <c r="N24" s="35">
        <v>0</v>
      </c>
      <c r="O24" s="39">
        <f>LARGE(N24:N25,1)</f>
        <v>0</v>
      </c>
      <c r="P24" s="16"/>
      <c r="Q24" s="37" t="s">
        <v>21</v>
      </c>
      <c r="R24" s="35">
        <v>0</v>
      </c>
      <c r="S24" s="39">
        <f>LARGE(R24:R25,1)</f>
        <v>0</v>
      </c>
      <c r="T24" s="19"/>
      <c r="U24" s="37" t="s">
        <v>21</v>
      </c>
      <c r="V24" s="35">
        <v>0</v>
      </c>
      <c r="W24" s="39">
        <f>LARGE(V24:V25,1)</f>
        <v>0</v>
      </c>
      <c r="X24" s="19"/>
      <c r="Y24" s="19">
        <v>0</v>
      </c>
      <c r="Z24" s="223">
        <f>RANK(Y24,$Y$9:$Y$56)</f>
        <v>1</v>
      </c>
      <c r="AA24" s="54"/>
      <c r="AB24" s="54"/>
    </row>
    <row r="25" spans="2:28" hidden="1" x14ac:dyDescent="0.3">
      <c r="B25" s="7"/>
      <c r="C25" s="28"/>
      <c r="D25" s="10"/>
      <c r="E25" s="37" t="s">
        <v>22</v>
      </c>
      <c r="F25" s="35">
        <v>0</v>
      </c>
      <c r="G25" s="39"/>
      <c r="H25" s="16"/>
      <c r="I25" s="37" t="s">
        <v>22</v>
      </c>
      <c r="J25" s="35">
        <v>0</v>
      </c>
      <c r="K25" s="39"/>
      <c r="L25" s="16"/>
      <c r="M25" s="37" t="s">
        <v>22</v>
      </c>
      <c r="N25" s="35">
        <v>0</v>
      </c>
      <c r="O25" s="39"/>
      <c r="P25" s="16"/>
      <c r="Q25" s="37" t="s">
        <v>22</v>
      </c>
      <c r="R25" s="35">
        <v>0</v>
      </c>
      <c r="S25" s="39"/>
      <c r="T25" s="19"/>
      <c r="U25" s="37" t="s">
        <v>22</v>
      </c>
      <c r="V25" s="35">
        <v>0</v>
      </c>
      <c r="W25" s="39"/>
      <c r="X25" s="19"/>
      <c r="Y25" s="19"/>
      <c r="AA25" s="54"/>
      <c r="AB25" s="54"/>
    </row>
    <row r="26" spans="2:28" hidden="1" x14ac:dyDescent="0.3">
      <c r="B26" s="7"/>
      <c r="C26" s="28"/>
      <c r="D26" s="10"/>
      <c r="E26" s="37"/>
      <c r="F26" s="35"/>
      <c r="G26" s="39"/>
      <c r="H26" s="16"/>
      <c r="I26" s="37"/>
      <c r="J26" s="41"/>
      <c r="L26" s="16"/>
      <c r="M26" s="37"/>
      <c r="N26" s="35"/>
      <c r="O26" s="39"/>
      <c r="P26" s="16"/>
      <c r="Q26" s="37"/>
      <c r="R26" s="35"/>
      <c r="S26" s="39"/>
      <c r="T26" s="19"/>
      <c r="U26" s="37"/>
      <c r="V26" s="35"/>
      <c r="W26" s="39"/>
      <c r="X26" s="19"/>
      <c r="Y26" s="19"/>
      <c r="AA26" s="54"/>
      <c r="AB26" s="54"/>
    </row>
    <row r="27" spans="2:28" hidden="1" x14ac:dyDescent="0.3">
      <c r="B27" s="7"/>
      <c r="C27" s="28"/>
      <c r="D27" s="10"/>
      <c r="E27" s="37" t="s">
        <v>21</v>
      </c>
      <c r="F27" s="35">
        <v>0</v>
      </c>
      <c r="G27" s="39">
        <f>LARGE(F27:F28,1)</f>
        <v>0</v>
      </c>
      <c r="H27" s="16"/>
      <c r="I27" s="37" t="s">
        <v>21</v>
      </c>
      <c r="J27" s="35">
        <v>0</v>
      </c>
      <c r="K27" s="39">
        <f>LARGE(J27:J28,1)</f>
        <v>0</v>
      </c>
      <c r="L27" s="16"/>
      <c r="M27" s="37" t="s">
        <v>21</v>
      </c>
      <c r="N27" s="35">
        <v>0</v>
      </c>
      <c r="O27" s="39">
        <f>LARGE(N27:N28,1)</f>
        <v>0</v>
      </c>
      <c r="P27" s="16"/>
      <c r="Q27" s="37" t="s">
        <v>21</v>
      </c>
      <c r="R27" s="35">
        <v>0</v>
      </c>
      <c r="S27" s="39">
        <f>LARGE(R27:R28,1)</f>
        <v>0</v>
      </c>
      <c r="T27" s="19"/>
      <c r="U27" s="37" t="s">
        <v>21</v>
      </c>
      <c r="V27" s="35">
        <v>0</v>
      </c>
      <c r="W27" s="39">
        <f>LARGE(V27:V28,1)</f>
        <v>0</v>
      </c>
      <c r="X27" s="19"/>
      <c r="Y27" s="19">
        <v>0</v>
      </c>
      <c r="Z27" s="223">
        <f>RANK(Y27,$Y$9:$Y$56)</f>
        <v>1</v>
      </c>
      <c r="AA27" s="54"/>
      <c r="AB27" s="54"/>
    </row>
    <row r="28" spans="2:28" hidden="1" x14ac:dyDescent="0.3">
      <c r="B28" s="7"/>
      <c r="C28" s="28"/>
      <c r="D28" s="10"/>
      <c r="E28" s="37" t="s">
        <v>22</v>
      </c>
      <c r="F28" s="35">
        <v>0</v>
      </c>
      <c r="G28" s="39"/>
      <c r="H28" s="16"/>
      <c r="I28" s="37" t="s">
        <v>22</v>
      </c>
      <c r="J28" s="35">
        <v>0</v>
      </c>
      <c r="K28" s="39"/>
      <c r="L28" s="16"/>
      <c r="M28" s="37" t="s">
        <v>22</v>
      </c>
      <c r="N28" s="35">
        <v>0</v>
      </c>
      <c r="O28" s="39"/>
      <c r="P28" s="16"/>
      <c r="Q28" s="37" t="s">
        <v>22</v>
      </c>
      <c r="R28" s="35">
        <v>0</v>
      </c>
      <c r="S28" s="39"/>
      <c r="T28" s="19"/>
      <c r="U28" s="37" t="s">
        <v>22</v>
      </c>
      <c r="V28" s="35">
        <v>0</v>
      </c>
      <c r="W28" s="39"/>
      <c r="X28" s="19"/>
      <c r="Y28" s="19"/>
      <c r="AA28" s="54"/>
      <c r="AB28" s="54"/>
    </row>
    <row r="29" spans="2:28" hidden="1" x14ac:dyDescent="0.3">
      <c r="B29" s="7"/>
      <c r="C29" s="28"/>
      <c r="D29" s="10"/>
      <c r="E29" s="37"/>
      <c r="F29" s="35"/>
      <c r="G29" s="39"/>
      <c r="H29" s="16"/>
      <c r="I29" s="37"/>
      <c r="J29" s="35"/>
      <c r="K29" s="39"/>
      <c r="L29" s="16"/>
      <c r="M29" s="37"/>
      <c r="N29" s="35"/>
      <c r="O29" s="39"/>
      <c r="P29" s="16"/>
      <c r="Q29" s="37"/>
      <c r="R29" s="35"/>
      <c r="S29" s="39"/>
      <c r="T29" s="19"/>
      <c r="U29" s="37"/>
      <c r="V29" s="35"/>
      <c r="W29" s="39"/>
      <c r="X29" s="19"/>
      <c r="Y29" s="19"/>
      <c r="AA29" s="54"/>
      <c r="AB29" s="54"/>
    </row>
    <row r="30" spans="2:28" hidden="1" x14ac:dyDescent="0.3">
      <c r="B30" s="7"/>
      <c r="C30" s="28"/>
      <c r="D30" s="10"/>
      <c r="E30" s="37" t="s">
        <v>21</v>
      </c>
      <c r="F30" s="35">
        <v>0</v>
      </c>
      <c r="G30" s="39">
        <f>LARGE(F30:F31,1)</f>
        <v>0</v>
      </c>
      <c r="H30" s="16"/>
      <c r="I30" s="37" t="s">
        <v>21</v>
      </c>
      <c r="J30" s="35">
        <v>0</v>
      </c>
      <c r="K30" s="39">
        <f>LARGE(J30:J31,1)</f>
        <v>0</v>
      </c>
      <c r="L30" s="16"/>
      <c r="M30" s="37" t="s">
        <v>21</v>
      </c>
      <c r="N30" s="35">
        <v>0</v>
      </c>
      <c r="O30" s="39">
        <f>LARGE(N30:N31,1)</f>
        <v>0</v>
      </c>
      <c r="P30" s="16"/>
      <c r="Q30" s="37" t="s">
        <v>21</v>
      </c>
      <c r="R30" s="35">
        <v>0</v>
      </c>
      <c r="S30" s="39">
        <f>LARGE(R30:R31,1)</f>
        <v>0</v>
      </c>
      <c r="T30" s="19"/>
      <c r="U30" s="37" t="s">
        <v>21</v>
      </c>
      <c r="V30" s="35">
        <v>0</v>
      </c>
      <c r="W30" s="39">
        <f>LARGE(V30:V31,1)</f>
        <v>0</v>
      </c>
      <c r="X30" s="19"/>
      <c r="Y30" s="19">
        <v>0</v>
      </c>
      <c r="Z30" s="223">
        <f>RANK(Y30,$Y$9:$Y$56)</f>
        <v>1</v>
      </c>
      <c r="AA30" s="54"/>
      <c r="AB30" s="54"/>
    </row>
    <row r="31" spans="2:28" hidden="1" x14ac:dyDescent="0.3">
      <c r="B31" s="7"/>
      <c r="C31" s="28"/>
      <c r="D31" s="10"/>
      <c r="E31" s="37" t="s">
        <v>22</v>
      </c>
      <c r="F31" s="35">
        <v>0</v>
      </c>
      <c r="G31" s="39"/>
      <c r="H31" s="16"/>
      <c r="I31" s="37" t="s">
        <v>22</v>
      </c>
      <c r="J31" s="35">
        <v>0</v>
      </c>
      <c r="K31" s="39"/>
      <c r="L31" s="16"/>
      <c r="M31" s="37" t="s">
        <v>22</v>
      </c>
      <c r="N31" s="35">
        <v>0</v>
      </c>
      <c r="O31" s="39"/>
      <c r="P31" s="16"/>
      <c r="Q31" s="37" t="s">
        <v>22</v>
      </c>
      <c r="R31" s="35">
        <v>0</v>
      </c>
      <c r="S31" s="39"/>
      <c r="T31" s="19"/>
      <c r="U31" s="37" t="s">
        <v>22</v>
      </c>
      <c r="V31" s="35">
        <v>0</v>
      </c>
      <c r="W31" s="39"/>
      <c r="X31" s="19"/>
      <c r="Y31" s="19"/>
      <c r="AA31" s="54"/>
      <c r="AB31" s="54"/>
    </row>
    <row r="32" spans="2:28" hidden="1" x14ac:dyDescent="0.3">
      <c r="B32" s="7"/>
      <c r="C32" s="28"/>
      <c r="D32" s="10"/>
      <c r="E32" s="37"/>
      <c r="F32" s="35"/>
      <c r="G32" s="39"/>
      <c r="H32" s="16"/>
      <c r="I32" s="37"/>
      <c r="J32" s="41"/>
      <c r="L32" s="16"/>
      <c r="M32" s="37"/>
      <c r="N32" s="35"/>
      <c r="O32" s="39"/>
      <c r="P32" s="16"/>
      <c r="Q32" s="37"/>
      <c r="R32" s="35"/>
      <c r="S32" s="39"/>
      <c r="T32" s="19"/>
      <c r="U32" s="37"/>
      <c r="V32" s="35"/>
      <c r="W32" s="39"/>
      <c r="X32" s="19"/>
      <c r="Y32" s="19"/>
      <c r="AA32" s="54"/>
      <c r="AB32" s="54"/>
    </row>
    <row r="33" spans="1:28" hidden="1" x14ac:dyDescent="0.3">
      <c r="B33" s="7"/>
      <c r="C33" s="28"/>
      <c r="D33" s="10"/>
      <c r="E33" s="37" t="s">
        <v>21</v>
      </c>
      <c r="F33" s="9">
        <v>0</v>
      </c>
      <c r="G33" s="39">
        <f>LARGE(F33:F34,1)</f>
        <v>0</v>
      </c>
      <c r="H33" s="16"/>
      <c r="I33" s="37" t="s">
        <v>21</v>
      </c>
      <c r="J33" s="35">
        <v>0</v>
      </c>
      <c r="K33" s="39">
        <f>LARGE(J33:J34,1)</f>
        <v>0</v>
      </c>
      <c r="L33" s="16"/>
      <c r="M33" s="37" t="s">
        <v>21</v>
      </c>
      <c r="N33" s="35">
        <v>0</v>
      </c>
      <c r="O33" s="39">
        <f>LARGE(N33:N34,1)</f>
        <v>0</v>
      </c>
      <c r="P33" s="16"/>
      <c r="Q33" s="37" t="s">
        <v>21</v>
      </c>
      <c r="R33" s="35">
        <v>0</v>
      </c>
      <c r="S33" s="39">
        <f>LARGE(R33:R34,1)</f>
        <v>0</v>
      </c>
      <c r="T33" s="19"/>
      <c r="U33" s="37" t="s">
        <v>21</v>
      </c>
      <c r="V33" s="35">
        <v>0</v>
      </c>
      <c r="W33" s="39">
        <f>LARGE(V33:V34,1)</f>
        <v>0</v>
      </c>
      <c r="X33" s="19"/>
      <c r="Y33" s="19">
        <v>0</v>
      </c>
      <c r="Z33" s="223">
        <f>RANK(Y33,$Y$9:$Y$56)</f>
        <v>1</v>
      </c>
      <c r="AA33" s="54"/>
      <c r="AB33" s="54"/>
    </row>
    <row r="34" spans="1:28" hidden="1" x14ac:dyDescent="0.3">
      <c r="B34" s="7"/>
      <c r="C34" s="28"/>
      <c r="D34" s="10"/>
      <c r="E34" s="37" t="s">
        <v>32</v>
      </c>
      <c r="F34" s="9">
        <v>0</v>
      </c>
      <c r="G34" s="39"/>
      <c r="H34" s="16"/>
      <c r="I34" s="37" t="s">
        <v>22</v>
      </c>
      <c r="J34" s="35">
        <v>0</v>
      </c>
      <c r="K34" s="39"/>
      <c r="L34" s="16"/>
      <c r="M34" s="37" t="s">
        <v>22</v>
      </c>
      <c r="N34" s="35">
        <v>0</v>
      </c>
      <c r="O34" s="39"/>
      <c r="P34" s="16"/>
      <c r="Q34" s="37" t="s">
        <v>22</v>
      </c>
      <c r="R34" s="35">
        <v>0</v>
      </c>
      <c r="S34" s="39"/>
      <c r="T34" s="19"/>
      <c r="U34" s="37" t="s">
        <v>22</v>
      </c>
      <c r="V34" s="35">
        <v>0</v>
      </c>
      <c r="W34" s="39"/>
      <c r="X34" s="19"/>
      <c r="Y34" s="19"/>
      <c r="AA34" s="54"/>
      <c r="AB34" s="54"/>
    </row>
    <row r="35" spans="1:28" hidden="1" x14ac:dyDescent="0.3">
      <c r="B35" s="7"/>
      <c r="C35" s="28"/>
      <c r="D35" s="10"/>
      <c r="E35" s="37"/>
      <c r="G35" s="39"/>
      <c r="H35" s="16"/>
      <c r="I35" s="37"/>
      <c r="J35" s="35"/>
      <c r="K35" s="39"/>
      <c r="L35" s="16"/>
      <c r="M35" s="37"/>
      <c r="N35" s="35"/>
      <c r="O35" s="39"/>
      <c r="P35" s="16"/>
      <c r="Q35" s="37"/>
      <c r="R35" s="35"/>
      <c r="S35" s="39"/>
      <c r="T35" s="19"/>
      <c r="U35" s="37"/>
      <c r="V35" s="35"/>
      <c r="W35" s="39"/>
      <c r="X35" s="19"/>
      <c r="Y35" s="19"/>
      <c r="AA35" s="54"/>
      <c r="AB35" s="54"/>
    </row>
    <row r="36" spans="1:28" hidden="1" x14ac:dyDescent="0.3">
      <c r="A36" s="147"/>
      <c r="B36" s="146"/>
      <c r="C36" s="28"/>
      <c r="D36" s="148"/>
      <c r="E36" s="37" t="s">
        <v>21</v>
      </c>
      <c r="F36" s="35">
        <v>0</v>
      </c>
      <c r="G36" s="39">
        <f>LARGE(F36:F37,1)</f>
        <v>0</v>
      </c>
      <c r="H36" s="16"/>
      <c r="I36" s="37" t="s">
        <v>21</v>
      </c>
      <c r="J36" s="35">
        <v>0</v>
      </c>
      <c r="K36" s="39">
        <f>LARGE(J36:J37,1)</f>
        <v>0</v>
      </c>
      <c r="L36" s="16"/>
      <c r="M36" s="37" t="s">
        <v>21</v>
      </c>
      <c r="N36" s="35">
        <v>0</v>
      </c>
      <c r="O36" s="39">
        <f>LARGE(N36:N37,1)</f>
        <v>0</v>
      </c>
      <c r="P36" s="16"/>
      <c r="Q36" s="37" t="s">
        <v>21</v>
      </c>
      <c r="R36" s="35">
        <v>0</v>
      </c>
      <c r="S36" s="39">
        <f>LARGE(R36:R37,1)</f>
        <v>0</v>
      </c>
      <c r="T36" s="19"/>
      <c r="U36" s="37" t="s">
        <v>21</v>
      </c>
      <c r="V36" s="35">
        <v>0</v>
      </c>
      <c r="W36" s="39">
        <f>LARGE(V36:V37,1)</f>
        <v>0</v>
      </c>
      <c r="X36" s="19"/>
      <c r="Y36" s="19">
        <v>0</v>
      </c>
      <c r="Z36" s="223">
        <f>RANK(Y36,$Y$9:$Y$56)</f>
        <v>1</v>
      </c>
      <c r="AA36" s="54"/>
      <c r="AB36" s="54"/>
    </row>
    <row r="37" spans="1:28" hidden="1" x14ac:dyDescent="0.3">
      <c r="A37" s="147"/>
      <c r="B37" s="146"/>
      <c r="C37" s="28"/>
      <c r="D37" s="148"/>
      <c r="E37" s="37" t="s">
        <v>22</v>
      </c>
      <c r="F37" s="35">
        <v>0</v>
      </c>
      <c r="G37" s="39"/>
      <c r="H37" s="16"/>
      <c r="I37" s="37" t="s">
        <v>22</v>
      </c>
      <c r="J37" s="35">
        <v>0</v>
      </c>
      <c r="K37" s="39"/>
      <c r="L37" s="16"/>
      <c r="M37" s="37" t="s">
        <v>22</v>
      </c>
      <c r="N37" s="35">
        <v>0</v>
      </c>
      <c r="O37" s="39"/>
      <c r="P37" s="16"/>
      <c r="Q37" s="37" t="s">
        <v>22</v>
      </c>
      <c r="R37" s="35">
        <v>0</v>
      </c>
      <c r="S37" s="39"/>
      <c r="T37" s="19"/>
      <c r="U37" s="37" t="s">
        <v>22</v>
      </c>
      <c r="V37" s="35">
        <v>0</v>
      </c>
      <c r="W37" s="39"/>
      <c r="X37" s="19"/>
      <c r="Y37" s="19"/>
      <c r="AA37" s="54"/>
      <c r="AB37" s="54"/>
    </row>
    <row r="38" spans="1:28" hidden="1" x14ac:dyDescent="0.3">
      <c r="A38" s="147"/>
      <c r="B38" s="146"/>
      <c r="C38" s="28"/>
      <c r="D38" s="148"/>
      <c r="E38" s="37"/>
      <c r="F38" s="35"/>
      <c r="G38" s="39"/>
      <c r="H38" s="16"/>
      <c r="I38" s="37"/>
      <c r="J38" s="41"/>
      <c r="L38" s="16"/>
      <c r="M38" s="37"/>
      <c r="N38" s="41"/>
      <c r="P38" s="16"/>
      <c r="Q38" s="37"/>
      <c r="R38" s="41"/>
      <c r="T38" s="19"/>
      <c r="U38" s="37"/>
      <c r="V38" s="41"/>
      <c r="X38" s="19"/>
      <c r="Y38" s="19"/>
      <c r="AA38" s="54"/>
      <c r="AB38" s="54"/>
    </row>
    <row r="39" spans="1:28" hidden="1" x14ac:dyDescent="0.3">
      <c r="A39" s="147"/>
      <c r="B39" s="146"/>
      <c r="C39" s="28"/>
      <c r="D39" s="148"/>
      <c r="E39" s="37" t="s">
        <v>21</v>
      </c>
      <c r="F39" s="35">
        <v>0</v>
      </c>
      <c r="G39" s="39">
        <f>LARGE(F39:F40,1)</f>
        <v>0</v>
      </c>
      <c r="H39" s="16"/>
      <c r="I39" s="37" t="s">
        <v>21</v>
      </c>
      <c r="J39" s="35">
        <v>0</v>
      </c>
      <c r="K39" s="39">
        <f>LARGE(J39:J40,1)</f>
        <v>0</v>
      </c>
      <c r="L39" s="16"/>
      <c r="M39" s="37" t="s">
        <v>21</v>
      </c>
      <c r="N39" s="35">
        <v>0</v>
      </c>
      <c r="O39" s="39">
        <f>LARGE(N39:N40,1)</f>
        <v>0</v>
      </c>
      <c r="P39" s="16"/>
      <c r="Q39" s="37" t="s">
        <v>21</v>
      </c>
      <c r="R39" s="35">
        <v>0</v>
      </c>
      <c r="S39" s="39">
        <f>LARGE(R39:R40,1)</f>
        <v>0</v>
      </c>
      <c r="T39" s="19"/>
      <c r="U39" s="37" t="s">
        <v>21</v>
      </c>
      <c r="V39" s="35">
        <v>0</v>
      </c>
      <c r="W39" s="39">
        <f>LARGE(V39:V40,1)</f>
        <v>0</v>
      </c>
      <c r="X39" s="19"/>
      <c r="Y39" s="19">
        <v>0</v>
      </c>
      <c r="Z39" s="223">
        <f>RANK(Y39,$Y$9:$Y$56)</f>
        <v>1</v>
      </c>
      <c r="AA39" s="54"/>
      <c r="AB39" s="54"/>
    </row>
    <row r="40" spans="1:28" hidden="1" x14ac:dyDescent="0.3">
      <c r="A40" s="147"/>
      <c r="B40" s="146"/>
      <c r="C40" s="28"/>
      <c r="D40" s="148"/>
      <c r="E40" s="37" t="s">
        <v>22</v>
      </c>
      <c r="F40" s="35">
        <v>0</v>
      </c>
      <c r="G40" s="39"/>
      <c r="H40" s="16"/>
      <c r="I40" s="37" t="s">
        <v>22</v>
      </c>
      <c r="J40" s="35">
        <v>0</v>
      </c>
      <c r="K40" s="39"/>
      <c r="L40" s="16"/>
      <c r="M40" s="37" t="s">
        <v>22</v>
      </c>
      <c r="N40" s="35">
        <v>0</v>
      </c>
      <c r="O40" s="39"/>
      <c r="P40" s="16"/>
      <c r="Q40" s="37" t="s">
        <v>22</v>
      </c>
      <c r="R40" s="35">
        <v>0</v>
      </c>
      <c r="S40" s="39"/>
      <c r="T40" s="19"/>
      <c r="U40" s="37" t="s">
        <v>22</v>
      </c>
      <c r="V40" s="35">
        <v>0</v>
      </c>
      <c r="W40" s="39"/>
      <c r="X40" s="19"/>
      <c r="Y40" s="19"/>
      <c r="AA40" s="54"/>
      <c r="AB40" s="54"/>
    </row>
    <row r="41" spans="1:28" hidden="1" x14ac:dyDescent="0.3">
      <c r="A41" s="147"/>
      <c r="B41" s="146"/>
      <c r="C41" s="28"/>
      <c r="D41" s="148"/>
      <c r="E41" s="37"/>
      <c r="F41" s="35"/>
      <c r="G41" s="39"/>
      <c r="H41" s="16"/>
      <c r="I41" s="37"/>
      <c r="J41" s="35"/>
      <c r="K41" s="39"/>
      <c r="L41" s="16"/>
      <c r="M41" s="37"/>
      <c r="N41" s="35"/>
      <c r="O41" s="39"/>
      <c r="P41" s="16"/>
      <c r="Q41" s="37"/>
      <c r="R41" s="35"/>
      <c r="S41" s="39"/>
      <c r="T41" s="19"/>
      <c r="U41" s="37"/>
      <c r="V41" s="35"/>
      <c r="W41" s="39"/>
      <c r="X41" s="19"/>
      <c r="Y41" s="19"/>
      <c r="AA41" s="54"/>
      <c r="AB41" s="54"/>
    </row>
    <row r="42" spans="1:28" hidden="1" x14ac:dyDescent="0.3">
      <c r="A42" s="147"/>
      <c r="B42" s="146"/>
      <c r="C42" s="28"/>
      <c r="D42" s="148"/>
      <c r="E42" s="37" t="s">
        <v>21</v>
      </c>
      <c r="F42" s="35">
        <v>0</v>
      </c>
      <c r="G42" s="39">
        <f>LARGE(F42:F43,1)</f>
        <v>0</v>
      </c>
      <c r="H42" s="16"/>
      <c r="I42" s="37" t="s">
        <v>21</v>
      </c>
      <c r="J42" s="35">
        <v>0</v>
      </c>
      <c r="K42" s="39">
        <f>LARGE(J42:J43,1)</f>
        <v>0</v>
      </c>
      <c r="L42" s="16"/>
      <c r="M42" s="37" t="s">
        <v>21</v>
      </c>
      <c r="N42" s="35">
        <v>0</v>
      </c>
      <c r="O42" s="39">
        <f>LARGE(N42:N43,1)</f>
        <v>0</v>
      </c>
      <c r="P42" s="16"/>
      <c r="Q42" s="37" t="s">
        <v>21</v>
      </c>
      <c r="R42" s="35">
        <v>0</v>
      </c>
      <c r="S42" s="39">
        <f>LARGE(R42:R43,1)</f>
        <v>0</v>
      </c>
      <c r="T42" s="19"/>
      <c r="U42" s="37" t="s">
        <v>21</v>
      </c>
      <c r="V42" s="35">
        <v>0</v>
      </c>
      <c r="W42" s="39">
        <f>LARGE(V42:V43,1)</f>
        <v>0</v>
      </c>
      <c r="X42" s="19"/>
      <c r="Y42" s="19">
        <v>0</v>
      </c>
      <c r="Z42" s="223">
        <f>RANK(Y42,$Y$9:$Y$56)</f>
        <v>1</v>
      </c>
      <c r="AA42" s="54"/>
      <c r="AB42" s="54"/>
    </row>
    <row r="43" spans="1:28" hidden="1" x14ac:dyDescent="0.3">
      <c r="A43" s="147"/>
      <c r="B43" s="146"/>
      <c r="C43" s="28"/>
      <c r="D43" s="148"/>
      <c r="E43" s="37" t="s">
        <v>22</v>
      </c>
      <c r="F43" s="35">
        <v>0</v>
      </c>
      <c r="G43" s="39"/>
      <c r="H43" s="16"/>
      <c r="I43" s="37" t="s">
        <v>22</v>
      </c>
      <c r="J43" s="35">
        <v>0</v>
      </c>
      <c r="K43" s="39"/>
      <c r="L43" s="16"/>
      <c r="M43" s="37" t="s">
        <v>22</v>
      </c>
      <c r="N43" s="35">
        <v>0</v>
      </c>
      <c r="O43" s="39"/>
      <c r="P43" s="16"/>
      <c r="Q43" s="37" t="s">
        <v>22</v>
      </c>
      <c r="R43" s="35">
        <v>0</v>
      </c>
      <c r="S43" s="39"/>
      <c r="T43" s="19"/>
      <c r="U43" s="37" t="s">
        <v>22</v>
      </c>
      <c r="V43" s="35">
        <v>0</v>
      </c>
      <c r="W43" s="39"/>
      <c r="X43" s="19"/>
      <c r="Y43" s="19"/>
      <c r="AA43" s="54"/>
      <c r="AB43" s="54"/>
    </row>
    <row r="44" spans="1:28" hidden="1" x14ac:dyDescent="0.3">
      <c r="A44" s="147"/>
      <c r="B44" s="146"/>
      <c r="C44" s="28"/>
      <c r="D44" s="148"/>
      <c r="E44" s="37"/>
      <c r="F44" s="35"/>
      <c r="G44" s="39"/>
      <c r="H44" s="16"/>
      <c r="I44" s="37"/>
      <c r="J44" s="35"/>
      <c r="K44" s="39"/>
      <c r="L44" s="16"/>
      <c r="M44" s="37"/>
      <c r="N44" s="35"/>
      <c r="O44" s="39"/>
      <c r="P44" s="16"/>
      <c r="Q44" s="37"/>
      <c r="R44" s="35"/>
      <c r="S44" s="39"/>
      <c r="T44" s="19"/>
      <c r="U44" s="37"/>
      <c r="V44" s="35"/>
      <c r="W44" s="39"/>
      <c r="X44" s="19"/>
      <c r="Y44" s="19"/>
      <c r="AA44" s="54"/>
      <c r="AB44" s="54"/>
    </row>
    <row r="45" spans="1:28" hidden="1" x14ac:dyDescent="0.3">
      <c r="A45" s="147"/>
      <c r="B45" s="146"/>
      <c r="C45" s="28"/>
      <c r="D45" s="148"/>
      <c r="E45" s="37" t="s">
        <v>21</v>
      </c>
      <c r="F45" s="35">
        <v>0</v>
      </c>
      <c r="G45" s="39">
        <f>LARGE(F45:F46,1)</f>
        <v>0</v>
      </c>
      <c r="H45" s="16"/>
      <c r="I45" s="37" t="s">
        <v>21</v>
      </c>
      <c r="J45" s="35">
        <v>0</v>
      </c>
      <c r="K45" s="39">
        <f>LARGE(J45:J46,1)</f>
        <v>0</v>
      </c>
      <c r="L45" s="16"/>
      <c r="M45" s="37" t="s">
        <v>21</v>
      </c>
      <c r="N45" s="35">
        <v>0</v>
      </c>
      <c r="O45" s="39">
        <f>LARGE(N45:N46,1)</f>
        <v>0</v>
      </c>
      <c r="P45" s="16"/>
      <c r="Q45" s="37" t="s">
        <v>21</v>
      </c>
      <c r="R45" s="35">
        <v>0</v>
      </c>
      <c r="S45" s="39">
        <f>LARGE(R45:R46,1)</f>
        <v>0</v>
      </c>
      <c r="T45" s="19"/>
      <c r="U45" s="37" t="s">
        <v>21</v>
      </c>
      <c r="V45" s="35">
        <v>0</v>
      </c>
      <c r="W45" s="39">
        <f>LARGE(V45:V46,1)</f>
        <v>0</v>
      </c>
      <c r="X45" s="19"/>
      <c r="Y45" s="19">
        <v>0</v>
      </c>
      <c r="Z45" s="223">
        <f>RANK(Y45,$Y$9:$Y$56)</f>
        <v>1</v>
      </c>
      <c r="AA45" s="54"/>
      <c r="AB45" s="54"/>
    </row>
    <row r="46" spans="1:28" hidden="1" x14ac:dyDescent="0.3">
      <c r="A46" s="147"/>
      <c r="B46" s="146"/>
      <c r="C46" s="28"/>
      <c r="D46" s="148"/>
      <c r="E46" s="37" t="s">
        <v>22</v>
      </c>
      <c r="F46" s="35">
        <v>0</v>
      </c>
      <c r="G46" s="39"/>
      <c r="H46" s="16"/>
      <c r="I46" s="37" t="s">
        <v>22</v>
      </c>
      <c r="J46" s="35">
        <v>0</v>
      </c>
      <c r="K46" s="39"/>
      <c r="L46" s="16"/>
      <c r="M46" s="37" t="s">
        <v>22</v>
      </c>
      <c r="N46" s="35">
        <v>0</v>
      </c>
      <c r="O46" s="39"/>
      <c r="P46" s="16"/>
      <c r="Q46" s="37" t="s">
        <v>22</v>
      </c>
      <c r="R46" s="35">
        <v>0</v>
      </c>
      <c r="S46" s="39"/>
      <c r="T46" s="19"/>
      <c r="U46" s="37" t="s">
        <v>22</v>
      </c>
      <c r="V46" s="35">
        <v>0</v>
      </c>
      <c r="W46" s="39"/>
      <c r="X46" s="19"/>
      <c r="Y46" s="19"/>
      <c r="AA46" s="54"/>
      <c r="AB46" s="54"/>
    </row>
    <row r="47" spans="1:28" hidden="1" x14ac:dyDescent="0.3">
      <c r="A47" s="147"/>
      <c r="B47" s="146"/>
      <c r="C47" s="28"/>
      <c r="D47" s="148"/>
      <c r="E47" s="37"/>
      <c r="G47" s="39"/>
      <c r="H47" s="16"/>
      <c r="I47" s="37"/>
      <c r="J47" s="35"/>
      <c r="K47" s="39"/>
      <c r="L47" s="16"/>
      <c r="M47" s="37"/>
      <c r="N47" s="35"/>
      <c r="O47" s="39"/>
      <c r="P47" s="16"/>
      <c r="Q47" s="37"/>
      <c r="R47" s="35"/>
      <c r="S47" s="39"/>
      <c r="T47" s="19"/>
      <c r="U47" s="37"/>
      <c r="V47" s="35"/>
      <c r="W47" s="39"/>
      <c r="X47" s="19"/>
      <c r="Y47" s="19"/>
      <c r="AA47" s="54"/>
      <c r="AB47" s="54"/>
    </row>
    <row r="48" spans="1:28" hidden="1" x14ac:dyDescent="0.3">
      <c r="A48" s="147"/>
      <c r="B48" s="146"/>
      <c r="C48" s="28"/>
      <c r="D48" s="148"/>
      <c r="E48" s="37" t="s">
        <v>21</v>
      </c>
      <c r="F48" s="35">
        <v>0</v>
      </c>
      <c r="G48" s="39">
        <f>LARGE(F48:F49,1)</f>
        <v>0</v>
      </c>
      <c r="H48" s="16"/>
      <c r="I48" s="37" t="s">
        <v>21</v>
      </c>
      <c r="J48" s="35">
        <v>0</v>
      </c>
      <c r="K48" s="39">
        <f>LARGE(J48:J49,1)</f>
        <v>0</v>
      </c>
      <c r="L48" s="16"/>
      <c r="M48" s="37" t="s">
        <v>21</v>
      </c>
      <c r="N48" s="35">
        <v>0</v>
      </c>
      <c r="O48" s="39">
        <f>LARGE(N48:N49,1)</f>
        <v>0</v>
      </c>
      <c r="P48" s="16"/>
      <c r="Q48" s="37" t="s">
        <v>21</v>
      </c>
      <c r="R48" s="35">
        <v>0</v>
      </c>
      <c r="S48" s="39">
        <f>LARGE(R48:R49,1)</f>
        <v>0</v>
      </c>
      <c r="T48" s="19"/>
      <c r="U48" s="37" t="s">
        <v>21</v>
      </c>
      <c r="V48" s="35">
        <v>0</v>
      </c>
      <c r="W48" s="39">
        <f>LARGE(V48:V49,1)</f>
        <v>0</v>
      </c>
      <c r="X48" s="19"/>
      <c r="Y48" s="19">
        <v>0</v>
      </c>
      <c r="Z48" s="223">
        <f>RANK(Y48,$Y$9:$Y$56)</f>
        <v>1</v>
      </c>
      <c r="AA48" s="54"/>
      <c r="AB48" s="54"/>
    </row>
    <row r="49" spans="1:28" hidden="1" x14ac:dyDescent="0.3">
      <c r="A49" s="147"/>
      <c r="B49" s="146"/>
      <c r="C49" s="28"/>
      <c r="D49" s="148"/>
      <c r="E49" s="37" t="s">
        <v>22</v>
      </c>
      <c r="F49" s="35">
        <v>0</v>
      </c>
      <c r="G49" s="39"/>
      <c r="H49" s="16"/>
      <c r="I49" s="37" t="s">
        <v>22</v>
      </c>
      <c r="J49" s="35">
        <v>0</v>
      </c>
      <c r="K49" s="39"/>
      <c r="L49" s="16"/>
      <c r="M49" s="37" t="s">
        <v>22</v>
      </c>
      <c r="N49" s="35">
        <v>0</v>
      </c>
      <c r="O49" s="39"/>
      <c r="P49" s="16"/>
      <c r="Q49" s="37" t="s">
        <v>22</v>
      </c>
      <c r="R49" s="35">
        <v>0</v>
      </c>
      <c r="S49" s="39"/>
      <c r="T49" s="19"/>
      <c r="U49" s="37" t="s">
        <v>22</v>
      </c>
      <c r="V49" s="35">
        <v>0</v>
      </c>
      <c r="W49" s="39"/>
      <c r="X49" s="19"/>
      <c r="Y49" s="19"/>
      <c r="AA49" s="54"/>
      <c r="AB49" s="54"/>
    </row>
    <row r="50" spans="1:28" hidden="1" x14ac:dyDescent="0.3">
      <c r="A50" s="147"/>
      <c r="B50" s="146"/>
      <c r="C50" s="28"/>
      <c r="D50" s="148"/>
      <c r="E50" s="37"/>
      <c r="F50" s="35"/>
      <c r="G50" s="39"/>
      <c r="H50" s="16"/>
      <c r="I50" s="37"/>
      <c r="J50" s="35"/>
      <c r="K50" s="39"/>
      <c r="L50" s="16"/>
      <c r="M50" s="37"/>
      <c r="N50" s="35"/>
      <c r="O50" s="39"/>
      <c r="P50" s="16"/>
      <c r="Q50" s="37"/>
      <c r="R50" s="35"/>
      <c r="S50" s="39"/>
      <c r="T50" s="19"/>
      <c r="U50" s="37"/>
      <c r="V50" s="35"/>
      <c r="W50" s="39"/>
      <c r="X50" s="19"/>
      <c r="Y50" s="19"/>
      <c r="AA50" s="54"/>
      <c r="AB50" s="54"/>
    </row>
    <row r="51" spans="1:28" hidden="1" x14ac:dyDescent="0.3">
      <c r="A51" s="147"/>
      <c r="B51" s="146"/>
      <c r="C51" s="28"/>
      <c r="D51" s="148"/>
      <c r="E51" s="37" t="s">
        <v>21</v>
      </c>
      <c r="F51" s="35">
        <v>0</v>
      </c>
      <c r="G51" s="39">
        <f>LARGE(F51:F52,1)</f>
        <v>0</v>
      </c>
      <c r="H51" s="16"/>
      <c r="I51" s="37" t="s">
        <v>21</v>
      </c>
      <c r="J51" s="35">
        <v>0</v>
      </c>
      <c r="K51" s="39">
        <f>LARGE(J51:J52,1)</f>
        <v>0</v>
      </c>
      <c r="L51" s="16"/>
      <c r="M51" s="37" t="s">
        <v>21</v>
      </c>
      <c r="N51" s="35">
        <v>0</v>
      </c>
      <c r="O51" s="39">
        <f>LARGE(N51:N52,1)</f>
        <v>0</v>
      </c>
      <c r="P51" s="16"/>
      <c r="Q51" s="37" t="s">
        <v>21</v>
      </c>
      <c r="R51" s="35">
        <v>0</v>
      </c>
      <c r="S51" s="39">
        <f>LARGE(R51:R52,1)</f>
        <v>0</v>
      </c>
      <c r="T51" s="19"/>
      <c r="U51" s="37" t="s">
        <v>21</v>
      </c>
      <c r="V51" s="35">
        <v>0</v>
      </c>
      <c r="W51" s="39">
        <f>LARGE(V51:V52,1)</f>
        <v>0</v>
      </c>
      <c r="X51" s="19"/>
      <c r="Y51" s="19">
        <v>0</v>
      </c>
      <c r="Z51" s="223">
        <f>RANK(Y51,$Y$9:$Y$56)</f>
        <v>1</v>
      </c>
      <c r="AA51" s="54"/>
      <c r="AB51" s="54"/>
    </row>
    <row r="52" spans="1:28" hidden="1" x14ac:dyDescent="0.3">
      <c r="A52" s="147"/>
      <c r="B52" s="146"/>
      <c r="C52" s="28"/>
      <c r="D52" s="148"/>
      <c r="E52" s="37" t="s">
        <v>22</v>
      </c>
      <c r="F52" s="35">
        <v>0</v>
      </c>
      <c r="G52" s="39"/>
      <c r="H52" s="16"/>
      <c r="I52" s="37" t="s">
        <v>22</v>
      </c>
      <c r="J52" s="35">
        <v>0</v>
      </c>
      <c r="K52" s="39"/>
      <c r="L52" s="16"/>
      <c r="M52" s="37" t="s">
        <v>22</v>
      </c>
      <c r="N52" s="35">
        <v>0</v>
      </c>
      <c r="O52" s="39"/>
      <c r="P52" s="16"/>
      <c r="Q52" s="37" t="s">
        <v>22</v>
      </c>
      <c r="R52" s="35">
        <v>0</v>
      </c>
      <c r="S52" s="39"/>
      <c r="T52" s="19"/>
      <c r="U52" s="37" t="s">
        <v>22</v>
      </c>
      <c r="V52" s="35">
        <v>0</v>
      </c>
      <c r="W52" s="39"/>
      <c r="X52" s="19"/>
      <c r="Y52" s="19"/>
      <c r="AA52" s="54"/>
      <c r="AB52" s="54"/>
    </row>
    <row r="53" spans="1:28" hidden="1" x14ac:dyDescent="0.3">
      <c r="A53" s="147"/>
      <c r="B53" s="146"/>
      <c r="C53" s="28"/>
      <c r="D53" s="148"/>
      <c r="E53" s="37"/>
      <c r="F53" s="35"/>
      <c r="G53" s="39"/>
      <c r="H53" s="16"/>
      <c r="I53" s="37"/>
      <c r="J53" s="35"/>
      <c r="K53" s="39"/>
      <c r="L53" s="16"/>
      <c r="M53" s="37"/>
      <c r="N53" s="35"/>
      <c r="O53" s="39"/>
      <c r="P53" s="16"/>
      <c r="Q53" s="37"/>
      <c r="R53" s="35"/>
      <c r="S53" s="39"/>
      <c r="T53" s="19"/>
      <c r="U53" s="37"/>
      <c r="V53" s="35"/>
      <c r="W53" s="39"/>
      <c r="X53" s="19"/>
      <c r="Y53" s="19"/>
      <c r="AA53" s="54"/>
      <c r="AB53" s="54"/>
    </row>
    <row r="54" spans="1:28" hidden="1" x14ac:dyDescent="0.3">
      <c r="A54" s="147"/>
      <c r="B54" s="146"/>
      <c r="C54" s="28"/>
      <c r="D54" s="148"/>
      <c r="E54" s="37" t="s">
        <v>21</v>
      </c>
      <c r="F54" s="35">
        <v>0</v>
      </c>
      <c r="G54" s="39">
        <f>LARGE(F54:F55,1)</f>
        <v>0</v>
      </c>
      <c r="H54" s="16"/>
      <c r="I54" s="37" t="s">
        <v>21</v>
      </c>
      <c r="J54" s="35">
        <v>0</v>
      </c>
      <c r="K54" s="39">
        <f>LARGE(J54:J55,1)</f>
        <v>0</v>
      </c>
      <c r="L54" s="16"/>
      <c r="M54" s="37" t="s">
        <v>21</v>
      </c>
      <c r="N54" s="35">
        <v>0</v>
      </c>
      <c r="O54" s="39">
        <f>LARGE(N54:N55,1)</f>
        <v>0</v>
      </c>
      <c r="P54" s="16"/>
      <c r="Q54" s="37" t="s">
        <v>21</v>
      </c>
      <c r="R54" s="35">
        <v>0</v>
      </c>
      <c r="S54" s="39">
        <f>LARGE(R54:R55,1)</f>
        <v>0</v>
      </c>
      <c r="T54" s="19"/>
      <c r="U54" s="37" t="s">
        <v>21</v>
      </c>
      <c r="V54" s="35">
        <v>0</v>
      </c>
      <c r="W54" s="39">
        <f>LARGE(V54:V55,1)</f>
        <v>0</v>
      </c>
      <c r="X54" s="19"/>
      <c r="Y54" s="19">
        <v>0</v>
      </c>
      <c r="Z54" s="223">
        <f>RANK(Y54,$Y$9:$Y$56)</f>
        <v>1</v>
      </c>
      <c r="AA54" s="54"/>
      <c r="AB54" s="54"/>
    </row>
    <row r="55" spans="1:28" hidden="1" x14ac:dyDescent="0.3">
      <c r="B55" s="7"/>
      <c r="C55" s="28"/>
      <c r="D55" s="10"/>
      <c r="E55" s="37" t="s">
        <v>22</v>
      </c>
      <c r="F55" s="35">
        <v>0</v>
      </c>
      <c r="G55" s="39"/>
      <c r="H55" s="16"/>
      <c r="I55" s="37" t="s">
        <v>22</v>
      </c>
      <c r="J55" s="35">
        <v>0</v>
      </c>
      <c r="K55" s="39"/>
      <c r="L55" s="16"/>
      <c r="M55" s="37" t="s">
        <v>22</v>
      </c>
      <c r="N55" s="35">
        <v>0</v>
      </c>
      <c r="O55" s="39"/>
      <c r="P55" s="16"/>
      <c r="Q55" s="37" t="s">
        <v>22</v>
      </c>
      <c r="R55" s="35">
        <v>0</v>
      </c>
      <c r="S55" s="39"/>
      <c r="T55" s="19"/>
      <c r="U55" s="37" t="s">
        <v>22</v>
      </c>
      <c r="V55" s="35">
        <v>0</v>
      </c>
      <c r="W55" s="39"/>
      <c r="X55" s="19"/>
      <c r="Y55" s="19"/>
      <c r="AA55" s="54"/>
      <c r="AB55" s="54"/>
    </row>
    <row r="56" spans="1:28" ht="15" thickBot="1" x14ac:dyDescent="0.35">
      <c r="B56" s="11"/>
      <c r="C56" s="33"/>
      <c r="D56" s="14"/>
      <c r="E56" s="98"/>
      <c r="F56" s="42"/>
      <c r="G56" s="40"/>
      <c r="H56" s="17"/>
      <c r="I56" s="98"/>
      <c r="J56" s="42"/>
      <c r="K56" s="40"/>
      <c r="L56" s="17"/>
      <c r="M56" s="38"/>
      <c r="N56" s="42"/>
      <c r="O56" s="40"/>
      <c r="P56" s="17"/>
      <c r="Q56" s="38"/>
      <c r="R56" s="42"/>
      <c r="S56" s="40"/>
      <c r="T56" s="20"/>
      <c r="U56" s="38"/>
      <c r="V56" s="42"/>
      <c r="W56" s="40"/>
      <c r="X56" s="20"/>
      <c r="Y56" s="20"/>
      <c r="Z56" s="227"/>
      <c r="AA56" s="56"/>
      <c r="AB56" s="56"/>
    </row>
    <row r="59" spans="1:28" ht="42" customHeight="1" thickBot="1" x14ac:dyDescent="0.35">
      <c r="A59" s="147"/>
      <c r="B59" s="46" t="s">
        <v>275</v>
      </c>
      <c r="C59" s="46"/>
      <c r="D59" s="46"/>
      <c r="E59" s="46"/>
      <c r="F59" s="46"/>
      <c r="G59" s="46"/>
      <c r="H59" s="147"/>
      <c r="I59" s="147"/>
      <c r="L59" s="147"/>
      <c r="M59" s="147"/>
      <c r="P59" s="147"/>
      <c r="Q59" s="147"/>
      <c r="R59" s="147"/>
      <c r="AB59" s="149"/>
    </row>
    <row r="60" spans="1:28" ht="30" customHeight="1" thickBot="1" x14ac:dyDescent="0.45">
      <c r="A60" s="147"/>
      <c r="B60" s="103" t="s">
        <v>19</v>
      </c>
      <c r="C60" s="104"/>
      <c r="D60" s="104"/>
      <c r="E60" s="104"/>
      <c r="F60" s="105"/>
      <c r="G60" s="105"/>
      <c r="H60" s="104"/>
      <c r="I60" s="104"/>
      <c r="J60" s="105"/>
      <c r="K60" s="105"/>
      <c r="L60" s="104"/>
      <c r="M60" s="104"/>
      <c r="N60" s="105"/>
      <c r="O60" s="105"/>
      <c r="P60" s="104"/>
      <c r="Q60" s="104"/>
      <c r="R60" s="104"/>
      <c r="S60" s="105"/>
      <c r="T60" s="105"/>
      <c r="U60" s="104"/>
      <c r="V60" s="104"/>
      <c r="W60" s="105"/>
      <c r="X60" s="105"/>
      <c r="Y60" s="105"/>
      <c r="Z60" s="224"/>
      <c r="AA60" s="539"/>
      <c r="AB60" s="106"/>
    </row>
    <row r="61" spans="1:28" x14ac:dyDescent="0.3">
      <c r="A61" s="148"/>
      <c r="B61" s="681" t="s">
        <v>20</v>
      </c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  <c r="AA61" s="682"/>
      <c r="AB61" s="683"/>
    </row>
    <row r="62" spans="1:28" ht="15" thickBot="1" x14ac:dyDescent="0.35">
      <c r="A62" s="148"/>
      <c r="B62" s="693"/>
      <c r="C62" s="694"/>
      <c r="D62" s="694"/>
      <c r="E62" s="694"/>
      <c r="F62" s="694"/>
      <c r="G62" s="694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5"/>
    </row>
    <row r="63" spans="1:28" ht="15" thickBot="1" x14ac:dyDescent="0.35">
      <c r="A63" s="148"/>
      <c r="B63" s="108" t="s">
        <v>12</v>
      </c>
      <c r="C63" s="109"/>
      <c r="D63" s="109"/>
      <c r="E63" s="109"/>
      <c r="F63" s="110"/>
      <c r="G63" s="110"/>
      <c r="H63" s="109"/>
      <c r="I63" s="109"/>
      <c r="J63" s="110">
        <v>43.1</v>
      </c>
      <c r="K63" s="110"/>
      <c r="L63" s="109"/>
      <c r="M63" s="109"/>
      <c r="N63" s="110">
        <v>42.8</v>
      </c>
      <c r="O63" s="110"/>
      <c r="P63" s="109"/>
      <c r="Q63" s="109"/>
      <c r="R63" s="109"/>
      <c r="S63" s="110"/>
      <c r="T63" s="110"/>
      <c r="U63" s="109"/>
      <c r="V63" s="109"/>
      <c r="W63" s="110"/>
      <c r="X63" s="110"/>
      <c r="Y63" s="110"/>
      <c r="Z63" s="225"/>
      <c r="AA63" s="540"/>
      <c r="AB63" s="107"/>
    </row>
    <row r="64" spans="1:28" ht="30.6" thickBot="1" x14ac:dyDescent="0.45">
      <c r="A64" s="147"/>
      <c r="B64" s="43" t="s">
        <v>47</v>
      </c>
      <c r="C64" s="24"/>
      <c r="D64" s="27"/>
      <c r="E64" s="678" t="s">
        <v>75</v>
      </c>
      <c r="F64" s="679"/>
      <c r="G64" s="680"/>
      <c r="H64" s="25"/>
      <c r="I64" s="678" t="s">
        <v>7</v>
      </c>
      <c r="J64" s="679"/>
      <c r="K64" s="680"/>
      <c r="L64" s="23"/>
      <c r="M64" s="678" t="s">
        <v>76</v>
      </c>
      <c r="N64" s="679"/>
      <c r="O64" s="680"/>
      <c r="P64" s="23"/>
      <c r="Q64" s="678" t="s">
        <v>124</v>
      </c>
      <c r="R64" s="679"/>
      <c r="S64" s="680"/>
      <c r="T64" s="21"/>
      <c r="U64" s="679"/>
      <c r="V64" s="679"/>
      <c r="W64" s="680"/>
      <c r="X64" s="140"/>
      <c r="Y64" s="55" t="s">
        <v>264</v>
      </c>
      <c r="Z64" s="228" t="s">
        <v>45</v>
      </c>
      <c r="AA64" s="58" t="s">
        <v>291</v>
      </c>
      <c r="AB64" s="52" t="s">
        <v>31</v>
      </c>
    </row>
    <row r="65" spans="1:28" ht="15" thickBot="1" x14ac:dyDescent="0.35">
      <c r="A65" s="147"/>
      <c r="B65" s="26" t="s">
        <v>0</v>
      </c>
      <c r="C65" s="91" t="s">
        <v>1</v>
      </c>
      <c r="D65" s="27" t="s">
        <v>2</v>
      </c>
      <c r="E65" s="99"/>
      <c r="F65" s="36" t="s">
        <v>10</v>
      </c>
      <c r="G65" s="100" t="s">
        <v>8</v>
      </c>
      <c r="H65" s="23"/>
      <c r="I65" s="101"/>
      <c r="J65" s="102" t="s">
        <v>10</v>
      </c>
      <c r="K65" s="36" t="s">
        <v>8</v>
      </c>
      <c r="L65" s="23"/>
      <c r="M65" s="101"/>
      <c r="N65" s="102" t="s">
        <v>10</v>
      </c>
      <c r="O65" s="36" t="s">
        <v>8</v>
      </c>
      <c r="P65" s="23"/>
      <c r="Q65" s="101"/>
      <c r="R65" s="95" t="s">
        <v>10</v>
      </c>
      <c r="S65" s="36" t="s">
        <v>6</v>
      </c>
      <c r="T65" s="96"/>
      <c r="U65" s="101"/>
      <c r="V65" s="95" t="s">
        <v>10</v>
      </c>
      <c r="W65" s="154" t="s">
        <v>6</v>
      </c>
      <c r="X65" s="154"/>
      <c r="Y65" s="96"/>
      <c r="Z65" s="229"/>
      <c r="AA65" s="55"/>
      <c r="AB65" s="55"/>
    </row>
    <row r="66" spans="1:28" x14ac:dyDescent="0.3">
      <c r="A66" s="147"/>
      <c r="B66" s="146" t="s">
        <v>90</v>
      </c>
      <c r="C66" s="441" t="s">
        <v>122</v>
      </c>
      <c r="D66" s="450"/>
      <c r="E66" s="406" t="s">
        <v>21</v>
      </c>
      <c r="F66" s="358">
        <f>21.2+21.7</f>
        <v>42.9</v>
      </c>
      <c r="G66" s="543">
        <f>LARGE(F66:F67,1)</f>
        <v>42.9</v>
      </c>
      <c r="H66" s="405"/>
      <c r="I66" s="406" t="s">
        <v>21</v>
      </c>
      <c r="J66" s="358">
        <v>40</v>
      </c>
      <c r="K66" s="404">
        <f>LARGE(J66:J67,1)</f>
        <v>40</v>
      </c>
      <c r="L66" s="405"/>
      <c r="M66" s="406" t="s">
        <v>21</v>
      </c>
      <c r="N66" s="358">
        <v>41.2</v>
      </c>
      <c r="O66" s="404">
        <f>LARGE(N66:N67,1)</f>
        <v>41.2</v>
      </c>
      <c r="P66" s="405"/>
      <c r="Q66" s="406" t="s">
        <v>21</v>
      </c>
      <c r="R66" s="358">
        <v>42</v>
      </c>
      <c r="S66" s="449">
        <f>LARGE(R66:R67,1)</f>
        <v>42</v>
      </c>
      <c r="T66" s="434"/>
      <c r="U66" s="406" t="s">
        <v>21</v>
      </c>
      <c r="V66" s="358">
        <v>0</v>
      </c>
      <c r="W66" s="404">
        <f>LARGE(V66:V67,1)</f>
        <v>0</v>
      </c>
      <c r="X66" s="494"/>
      <c r="Y66" s="434">
        <f>42.9+42</f>
        <v>84.9</v>
      </c>
      <c r="Z66" s="230">
        <f>RANK(Y66,$Y$66:$Y$83)</f>
        <v>2</v>
      </c>
      <c r="AA66" s="54" t="s">
        <v>290</v>
      </c>
      <c r="AB66" s="54"/>
    </row>
    <row r="67" spans="1:28" x14ac:dyDescent="0.3">
      <c r="A67" s="147"/>
      <c r="B67" s="146"/>
      <c r="C67" s="441"/>
      <c r="D67" s="450"/>
      <c r="E67" s="406" t="s">
        <v>22</v>
      </c>
      <c r="F67" s="358">
        <f>21.3+21.4</f>
        <v>42.7</v>
      </c>
      <c r="G67" s="443"/>
      <c r="H67" s="511"/>
      <c r="I67" s="541" t="s">
        <v>22</v>
      </c>
      <c r="J67" s="358">
        <v>0</v>
      </c>
      <c r="K67" s="443"/>
      <c r="L67" s="511"/>
      <c r="M67" s="541" t="s">
        <v>22</v>
      </c>
      <c r="N67" s="358">
        <v>40</v>
      </c>
      <c r="O67" s="443"/>
      <c r="P67" s="511"/>
      <c r="Q67" s="541" t="s">
        <v>22</v>
      </c>
      <c r="R67" s="358">
        <v>37.6</v>
      </c>
      <c r="S67" s="443"/>
      <c r="T67" s="459"/>
      <c r="U67" s="541" t="s">
        <v>22</v>
      </c>
      <c r="V67" s="358">
        <v>0</v>
      </c>
      <c r="W67" s="443"/>
      <c r="X67" s="459"/>
      <c r="Y67" s="459"/>
      <c r="Z67" s="230"/>
      <c r="AA67" s="54"/>
      <c r="AB67" s="54"/>
    </row>
    <row r="68" spans="1:28" x14ac:dyDescent="0.3">
      <c r="A68" s="147"/>
      <c r="B68" s="146"/>
      <c r="C68" s="441"/>
      <c r="D68" s="450"/>
      <c r="E68" s="406"/>
      <c r="F68" s="358"/>
      <c r="G68" s="443"/>
      <c r="H68" s="511"/>
      <c r="I68" s="541"/>
      <c r="J68" s="358"/>
      <c r="K68" s="443"/>
      <c r="L68" s="511"/>
      <c r="M68" s="541"/>
      <c r="N68" s="358"/>
      <c r="O68" s="443"/>
      <c r="P68" s="511"/>
      <c r="Q68" s="541"/>
      <c r="R68" s="358"/>
      <c r="S68" s="443"/>
      <c r="T68" s="459"/>
      <c r="U68" s="541"/>
      <c r="V68" s="358"/>
      <c r="W68" s="443"/>
      <c r="X68" s="459"/>
      <c r="Y68" s="459"/>
      <c r="Z68" s="230"/>
      <c r="AA68" s="54"/>
      <c r="AB68" s="54"/>
    </row>
    <row r="69" spans="1:28" x14ac:dyDescent="0.3">
      <c r="A69" s="147"/>
      <c r="B69" s="146" t="s">
        <v>123</v>
      </c>
      <c r="C69" s="441" t="s">
        <v>78</v>
      </c>
      <c r="D69" s="450"/>
      <c r="E69" s="406" t="s">
        <v>21</v>
      </c>
      <c r="F69" s="358">
        <f>21.4+18.3</f>
        <v>39.700000000000003</v>
      </c>
      <c r="G69" s="443">
        <f>LARGE(F69:F70,1)</f>
        <v>42.7</v>
      </c>
      <c r="H69" s="511"/>
      <c r="I69" s="541" t="s">
        <v>21</v>
      </c>
      <c r="J69" s="358">
        <v>40.799999999999997</v>
      </c>
      <c r="K69" s="443">
        <f>LARGE(J69:J70,1)</f>
        <v>40.799999999999997</v>
      </c>
      <c r="L69" s="511"/>
      <c r="M69" s="541" t="s">
        <v>21</v>
      </c>
      <c r="N69" s="358">
        <v>42.6</v>
      </c>
      <c r="O69" s="443">
        <f>LARGE(N69:N70,1)</f>
        <v>42.6</v>
      </c>
      <c r="P69" s="511"/>
      <c r="Q69" s="541" t="s">
        <v>21</v>
      </c>
      <c r="R69" s="358">
        <v>37.299999999999997</v>
      </c>
      <c r="S69" s="443">
        <f>LARGE(R69:R70,1)</f>
        <v>38.799999999999997</v>
      </c>
      <c r="T69" s="459"/>
      <c r="U69" s="541" t="s">
        <v>21</v>
      </c>
      <c r="V69" s="358">
        <v>0</v>
      </c>
      <c r="W69" s="443">
        <f>LARGE(V69:V70,1)</f>
        <v>0</v>
      </c>
      <c r="X69" s="459"/>
      <c r="Y69" s="459">
        <f>42.7+42.6</f>
        <v>85.300000000000011</v>
      </c>
      <c r="Z69" s="230">
        <f t="shared" ref="Z69:Z112" si="0">RANK(Y69,$Y$66:$Y$80)</f>
        <v>1</v>
      </c>
      <c r="AA69" s="54" t="s">
        <v>290</v>
      </c>
      <c r="AB69" s="54"/>
    </row>
    <row r="70" spans="1:28" x14ac:dyDescent="0.3">
      <c r="A70" s="147"/>
      <c r="B70" s="146"/>
      <c r="C70" s="441"/>
      <c r="D70" s="450"/>
      <c r="E70" s="406" t="s">
        <v>22</v>
      </c>
      <c r="F70" s="358">
        <f>21.5+21.2</f>
        <v>42.7</v>
      </c>
      <c r="G70" s="443"/>
      <c r="H70" s="511"/>
      <c r="I70" s="541" t="s">
        <v>22</v>
      </c>
      <c r="J70" s="358">
        <v>0</v>
      </c>
      <c r="K70" s="443"/>
      <c r="L70" s="511"/>
      <c r="M70" s="541" t="s">
        <v>22</v>
      </c>
      <c r="N70" s="358">
        <v>42.6</v>
      </c>
      <c r="O70" s="443"/>
      <c r="P70" s="511"/>
      <c r="Q70" s="541" t="s">
        <v>22</v>
      </c>
      <c r="R70" s="358">
        <v>38.799999999999997</v>
      </c>
      <c r="S70" s="443"/>
      <c r="T70" s="459"/>
      <c r="U70" s="541" t="s">
        <v>22</v>
      </c>
      <c r="V70" s="358">
        <v>0</v>
      </c>
      <c r="W70" s="443"/>
      <c r="X70" s="459"/>
      <c r="Y70" s="459"/>
      <c r="Z70" s="230"/>
      <c r="AA70" s="54"/>
      <c r="AB70" s="54"/>
    </row>
    <row r="71" spans="1:28" x14ac:dyDescent="0.3">
      <c r="A71" s="147"/>
      <c r="B71" s="146"/>
      <c r="C71" s="441"/>
      <c r="D71" s="450"/>
      <c r="E71" s="406"/>
      <c r="F71" s="358"/>
      <c r="G71" s="443"/>
      <c r="H71" s="511"/>
      <c r="I71" s="541"/>
      <c r="J71" s="542"/>
      <c r="K71" s="358"/>
      <c r="L71" s="511"/>
      <c r="M71" s="541"/>
      <c r="N71" s="542"/>
      <c r="O71" s="358"/>
      <c r="P71" s="511"/>
      <c r="Q71" s="541"/>
      <c r="R71" s="542"/>
      <c r="S71" s="358"/>
      <c r="T71" s="459"/>
      <c r="U71" s="541"/>
      <c r="V71" s="542"/>
      <c r="W71" s="358"/>
      <c r="X71" s="459"/>
      <c r="Y71" s="459"/>
      <c r="Z71" s="230"/>
      <c r="AA71" s="54"/>
      <c r="AB71" s="54"/>
    </row>
    <row r="72" spans="1:28" x14ac:dyDescent="0.3">
      <c r="A72" s="147"/>
      <c r="B72" s="146" t="s">
        <v>154</v>
      </c>
      <c r="C72" s="441" t="s">
        <v>79</v>
      </c>
      <c r="D72" s="450"/>
      <c r="E72" s="406" t="s">
        <v>21</v>
      </c>
      <c r="F72" s="358">
        <f>21.2+18.2</f>
        <v>39.4</v>
      </c>
      <c r="G72" s="443">
        <f>LARGE(F72:F73,1)</f>
        <v>39.4</v>
      </c>
      <c r="H72" s="511"/>
      <c r="I72" s="541" t="s">
        <v>21</v>
      </c>
      <c r="J72" s="358">
        <v>42</v>
      </c>
      <c r="K72" s="443">
        <f>LARGE(J72:J73,1)</f>
        <v>42</v>
      </c>
      <c r="L72" s="511"/>
      <c r="M72" s="541" t="s">
        <v>21</v>
      </c>
      <c r="N72" s="358">
        <v>42.3</v>
      </c>
      <c r="O72" s="443">
        <f>LARGE(N72:N73,1)</f>
        <v>42.3</v>
      </c>
      <c r="P72" s="511"/>
      <c r="Q72" s="541" t="s">
        <v>21</v>
      </c>
      <c r="R72" s="358">
        <v>41.5</v>
      </c>
      <c r="S72" s="443">
        <f>LARGE(R72:R73,1)</f>
        <v>41.5</v>
      </c>
      <c r="T72" s="459"/>
      <c r="U72" s="541" t="s">
        <v>21</v>
      </c>
      <c r="V72" s="358">
        <v>0</v>
      </c>
      <c r="W72" s="443">
        <f>LARGE(V72:V73,1)</f>
        <v>0</v>
      </c>
      <c r="X72" s="459"/>
      <c r="Y72" s="459">
        <f>42+42.3</f>
        <v>84.3</v>
      </c>
      <c r="Z72" s="230">
        <f t="shared" si="0"/>
        <v>3</v>
      </c>
      <c r="AA72" s="54" t="s">
        <v>290</v>
      </c>
      <c r="AB72" s="54"/>
    </row>
    <row r="73" spans="1:28" x14ac:dyDescent="0.3">
      <c r="A73" s="147"/>
      <c r="B73" s="146"/>
      <c r="C73" s="441"/>
      <c r="D73" s="450"/>
      <c r="E73" s="406" t="s">
        <v>22</v>
      </c>
      <c r="F73" s="358">
        <f>18.1+21.1</f>
        <v>39.200000000000003</v>
      </c>
      <c r="G73" s="443"/>
      <c r="H73" s="511"/>
      <c r="I73" s="541" t="s">
        <v>22</v>
      </c>
      <c r="J73" s="358">
        <v>34.9</v>
      </c>
      <c r="K73" s="443"/>
      <c r="L73" s="511"/>
      <c r="M73" s="541" t="s">
        <v>22</v>
      </c>
      <c r="N73" s="358">
        <v>21.3</v>
      </c>
      <c r="O73" s="443"/>
      <c r="P73" s="511"/>
      <c r="Q73" s="541" t="s">
        <v>22</v>
      </c>
      <c r="R73" s="358">
        <v>40.299999999999997</v>
      </c>
      <c r="S73" s="443"/>
      <c r="T73" s="459"/>
      <c r="U73" s="541" t="s">
        <v>22</v>
      </c>
      <c r="V73" s="358">
        <v>0</v>
      </c>
      <c r="W73" s="443"/>
      <c r="X73" s="459"/>
      <c r="Y73" s="459"/>
      <c r="Z73" s="230"/>
      <c r="AA73" s="54"/>
      <c r="AB73" s="54"/>
    </row>
    <row r="74" spans="1:28" x14ac:dyDescent="0.3">
      <c r="A74" s="147"/>
      <c r="B74" s="146"/>
      <c r="C74" s="441"/>
      <c r="D74" s="450"/>
      <c r="E74" s="406"/>
      <c r="F74" s="358"/>
      <c r="G74" s="443"/>
      <c r="H74" s="511"/>
      <c r="I74" s="541"/>
      <c r="J74" s="358"/>
      <c r="K74" s="443"/>
      <c r="L74" s="511"/>
      <c r="M74" s="541"/>
      <c r="N74" s="358"/>
      <c r="O74" s="443"/>
      <c r="P74" s="511"/>
      <c r="Q74" s="541"/>
      <c r="R74" s="358"/>
      <c r="S74" s="443"/>
      <c r="T74" s="459"/>
      <c r="U74" s="541"/>
      <c r="V74" s="358"/>
      <c r="W74" s="443"/>
      <c r="X74" s="459"/>
      <c r="Y74" s="459"/>
      <c r="Z74" s="230"/>
      <c r="AA74" s="54"/>
      <c r="AB74" s="54"/>
    </row>
    <row r="75" spans="1:28" x14ac:dyDescent="0.3">
      <c r="A75" s="147"/>
      <c r="B75" s="146" t="s">
        <v>89</v>
      </c>
      <c r="C75" s="441" t="s">
        <v>79</v>
      </c>
      <c r="D75" s="450"/>
      <c r="E75" s="406" t="s">
        <v>21</v>
      </c>
      <c r="F75" s="358">
        <f>17.9+19.4</f>
        <v>37.299999999999997</v>
      </c>
      <c r="G75" s="443">
        <f>LARGE(F75:F76,1)</f>
        <v>39.5</v>
      </c>
      <c r="H75" s="511"/>
      <c r="I75" s="541" t="s">
        <v>21</v>
      </c>
      <c r="J75" s="358">
        <v>40.700000000000003</v>
      </c>
      <c r="K75" s="443">
        <f>LARGE(J75:J76,1)</f>
        <v>40.700000000000003</v>
      </c>
      <c r="L75" s="511"/>
      <c r="M75" s="541" t="s">
        <v>21</v>
      </c>
      <c r="N75" s="358">
        <v>39.1</v>
      </c>
      <c r="O75" s="443">
        <f>LARGE(N75:N76,1)</f>
        <v>39.4</v>
      </c>
      <c r="P75" s="511"/>
      <c r="Q75" s="541" t="s">
        <v>21</v>
      </c>
      <c r="R75" s="358">
        <v>42.3</v>
      </c>
      <c r="S75" s="443">
        <f>LARGE(R75:R76,1)</f>
        <v>42.3</v>
      </c>
      <c r="T75" s="459"/>
      <c r="U75" s="541" t="s">
        <v>21</v>
      </c>
      <c r="V75" s="358">
        <v>0</v>
      </c>
      <c r="W75" s="443">
        <f>LARGE(V75:V76,1)</f>
        <v>0</v>
      </c>
      <c r="X75" s="459"/>
      <c r="Y75" s="459">
        <f>40.7+42.3</f>
        <v>83</v>
      </c>
      <c r="Z75" s="230">
        <f t="shared" si="0"/>
        <v>4</v>
      </c>
      <c r="AA75" s="54" t="s">
        <v>290</v>
      </c>
      <c r="AB75" s="54"/>
    </row>
    <row r="76" spans="1:28" x14ac:dyDescent="0.3">
      <c r="A76" s="147"/>
      <c r="B76" s="146"/>
      <c r="C76" s="441"/>
      <c r="D76" s="450"/>
      <c r="E76" s="406" t="s">
        <v>22</v>
      </c>
      <c r="F76" s="358">
        <f>18.5+21</f>
        <v>39.5</v>
      </c>
      <c r="G76" s="443"/>
      <c r="H76" s="511"/>
      <c r="I76" s="541" t="s">
        <v>22</v>
      </c>
      <c r="J76" s="358">
        <v>0</v>
      </c>
      <c r="K76" s="443"/>
      <c r="L76" s="511"/>
      <c r="M76" s="541" t="s">
        <v>22</v>
      </c>
      <c r="N76" s="358">
        <v>39.4</v>
      </c>
      <c r="O76" s="443"/>
      <c r="P76" s="511"/>
      <c r="Q76" s="541" t="s">
        <v>22</v>
      </c>
      <c r="R76" s="358">
        <v>41.4</v>
      </c>
      <c r="S76" s="443"/>
      <c r="T76" s="459"/>
      <c r="U76" s="541" t="s">
        <v>22</v>
      </c>
      <c r="V76" s="358">
        <v>0</v>
      </c>
      <c r="W76" s="443"/>
      <c r="X76" s="459"/>
      <c r="Y76" s="459"/>
      <c r="Z76" s="230"/>
      <c r="AA76" s="54"/>
      <c r="AB76" s="54"/>
    </row>
    <row r="77" spans="1:28" x14ac:dyDescent="0.3">
      <c r="A77" s="147"/>
      <c r="B77" s="146"/>
      <c r="C77" s="441"/>
      <c r="D77" s="450"/>
      <c r="E77" s="406"/>
      <c r="F77" s="358"/>
      <c r="G77" s="443"/>
      <c r="H77" s="511"/>
      <c r="I77" s="541"/>
      <c r="J77" s="542"/>
      <c r="K77" s="358"/>
      <c r="L77" s="511"/>
      <c r="M77" s="541"/>
      <c r="N77" s="358"/>
      <c r="O77" s="443"/>
      <c r="P77" s="511"/>
      <c r="Q77" s="541"/>
      <c r="R77" s="358"/>
      <c r="S77" s="443"/>
      <c r="T77" s="459"/>
      <c r="U77" s="541"/>
      <c r="V77" s="358"/>
      <c r="W77" s="443"/>
      <c r="X77" s="459"/>
      <c r="Y77" s="459"/>
      <c r="Z77" s="230"/>
      <c r="AA77" s="54"/>
      <c r="AB77" s="54"/>
    </row>
    <row r="78" spans="1:28" x14ac:dyDescent="0.3">
      <c r="A78" s="147"/>
      <c r="B78" s="146" t="s">
        <v>218</v>
      </c>
      <c r="C78" s="441" t="s">
        <v>81</v>
      </c>
      <c r="D78" s="450"/>
      <c r="E78" s="406" t="s">
        <v>21</v>
      </c>
      <c r="F78" s="358">
        <v>0</v>
      </c>
      <c r="G78" s="443">
        <f>LARGE(F78:F79,1)</f>
        <v>0</v>
      </c>
      <c r="H78" s="511"/>
      <c r="I78" s="541" t="s">
        <v>21</v>
      </c>
      <c r="J78" s="358">
        <v>0</v>
      </c>
      <c r="K78" s="443">
        <f>LARGE(J78:J79,1)</f>
        <v>0</v>
      </c>
      <c r="L78" s="511"/>
      <c r="M78" s="541" t="s">
        <v>21</v>
      </c>
      <c r="N78" s="358">
        <v>39.799999999999997</v>
      </c>
      <c r="O78" s="443">
        <f>LARGE(N78:N79,1)</f>
        <v>39.799999999999997</v>
      </c>
      <c r="P78" s="511"/>
      <c r="Q78" s="541" t="s">
        <v>21</v>
      </c>
      <c r="R78" s="358">
        <v>0</v>
      </c>
      <c r="S78" s="443">
        <f>LARGE(R78:R79,1)</f>
        <v>0</v>
      </c>
      <c r="T78" s="459"/>
      <c r="U78" s="541" t="s">
        <v>21</v>
      </c>
      <c r="V78" s="358">
        <v>0</v>
      </c>
      <c r="W78" s="443">
        <f>LARGE(V78:V79,1)</f>
        <v>0</v>
      </c>
      <c r="X78" s="459"/>
      <c r="Y78" s="459">
        <v>39.799999999999997</v>
      </c>
      <c r="Z78" s="230">
        <f t="shared" si="0"/>
        <v>5</v>
      </c>
      <c r="AA78" s="54" t="s">
        <v>290</v>
      </c>
      <c r="AB78" s="54"/>
    </row>
    <row r="79" spans="1:28" x14ac:dyDescent="0.3">
      <c r="A79" s="147"/>
      <c r="B79" s="146"/>
      <c r="C79" s="441"/>
      <c r="D79" s="450"/>
      <c r="E79" s="406" t="s">
        <v>22</v>
      </c>
      <c r="F79" s="358">
        <v>0</v>
      </c>
      <c r="G79" s="443"/>
      <c r="H79" s="511"/>
      <c r="I79" s="541" t="s">
        <v>22</v>
      </c>
      <c r="J79" s="358">
        <v>0</v>
      </c>
      <c r="K79" s="443"/>
      <c r="L79" s="511"/>
      <c r="M79" s="541" t="s">
        <v>22</v>
      </c>
      <c r="N79" s="358">
        <v>0</v>
      </c>
      <c r="O79" s="443"/>
      <c r="P79" s="511"/>
      <c r="Q79" s="541" t="s">
        <v>22</v>
      </c>
      <c r="R79" s="358">
        <v>0</v>
      </c>
      <c r="S79" s="443"/>
      <c r="T79" s="459"/>
      <c r="U79" s="541" t="s">
        <v>22</v>
      </c>
      <c r="V79" s="358">
        <v>0</v>
      </c>
      <c r="W79" s="443"/>
      <c r="X79" s="459"/>
      <c r="Y79" s="459"/>
      <c r="Z79" s="230"/>
      <c r="AA79" s="54"/>
      <c r="AB79" s="54"/>
    </row>
    <row r="80" spans="1:28" x14ac:dyDescent="0.3">
      <c r="A80" s="147"/>
      <c r="B80" s="146"/>
      <c r="C80" s="441"/>
      <c r="D80" s="450"/>
      <c r="E80" s="406"/>
      <c r="F80" s="358"/>
      <c r="G80" s="443"/>
      <c r="H80" s="511"/>
      <c r="I80" s="541"/>
      <c r="J80" s="358"/>
      <c r="K80" s="443"/>
      <c r="L80" s="511"/>
      <c r="M80" s="541"/>
      <c r="N80" s="358"/>
      <c r="O80" s="443"/>
      <c r="P80" s="511"/>
      <c r="Q80" s="541"/>
      <c r="R80" s="358"/>
      <c r="S80" s="443"/>
      <c r="T80" s="459"/>
      <c r="U80" s="541"/>
      <c r="V80" s="358"/>
      <c r="W80" s="443"/>
      <c r="X80" s="459"/>
      <c r="Y80" s="459"/>
      <c r="Z80" s="230"/>
      <c r="AA80" s="54"/>
      <c r="AB80" s="54"/>
    </row>
    <row r="81" spans="1:28" x14ac:dyDescent="0.3">
      <c r="A81" s="147"/>
      <c r="B81" s="146"/>
      <c r="C81" s="441"/>
      <c r="D81" s="450"/>
      <c r="E81" s="406" t="s">
        <v>21</v>
      </c>
      <c r="F81" s="358">
        <v>0</v>
      </c>
      <c r="G81" s="404">
        <f>LARGE(F81:F82,1)</f>
        <v>0</v>
      </c>
      <c r="H81" s="405"/>
      <c r="I81" s="406" t="s">
        <v>21</v>
      </c>
      <c r="J81" s="358">
        <v>0</v>
      </c>
      <c r="K81" s="404">
        <f>LARGE(J81:J82,1)</f>
        <v>0</v>
      </c>
      <c r="L81" s="405"/>
      <c r="M81" s="406" t="s">
        <v>21</v>
      </c>
      <c r="N81" s="358">
        <v>0</v>
      </c>
      <c r="O81" s="404">
        <f>LARGE(N81:N82,1)</f>
        <v>0</v>
      </c>
      <c r="P81" s="405"/>
      <c r="Q81" s="406" t="s">
        <v>21</v>
      </c>
      <c r="R81" s="358">
        <v>0</v>
      </c>
      <c r="S81" s="404">
        <f>LARGE(R81:R82,1)</f>
        <v>0</v>
      </c>
      <c r="T81" s="434"/>
      <c r="U81" s="406" t="s">
        <v>21</v>
      </c>
      <c r="V81" s="358">
        <v>0</v>
      </c>
      <c r="W81" s="404">
        <f>LARGE(V81:V82,1)</f>
        <v>0</v>
      </c>
      <c r="X81" s="434"/>
      <c r="Y81" s="434">
        <v>0</v>
      </c>
      <c r="Z81" s="230">
        <f>RANK(Y81,$Y$66:$Y$83)</f>
        <v>6</v>
      </c>
      <c r="AA81" s="54"/>
      <c r="AB81" s="54"/>
    </row>
    <row r="82" spans="1:28" x14ac:dyDescent="0.3">
      <c r="A82" s="147"/>
      <c r="B82" s="146"/>
      <c r="C82" s="441"/>
      <c r="D82" s="450"/>
      <c r="E82" s="406" t="s">
        <v>22</v>
      </c>
      <c r="F82" s="358">
        <v>0</v>
      </c>
      <c r="G82" s="404"/>
      <c r="H82" s="405"/>
      <c r="I82" s="406" t="s">
        <v>22</v>
      </c>
      <c r="J82" s="358">
        <v>0</v>
      </c>
      <c r="K82" s="404"/>
      <c r="L82" s="405"/>
      <c r="M82" s="406" t="s">
        <v>22</v>
      </c>
      <c r="N82" s="358">
        <v>0</v>
      </c>
      <c r="O82" s="404"/>
      <c r="P82" s="405"/>
      <c r="Q82" s="406" t="s">
        <v>22</v>
      </c>
      <c r="R82" s="358">
        <v>0</v>
      </c>
      <c r="S82" s="404"/>
      <c r="T82" s="434"/>
      <c r="U82" s="406" t="s">
        <v>22</v>
      </c>
      <c r="V82" s="358">
        <v>0</v>
      </c>
      <c r="W82" s="404"/>
      <c r="X82" s="434"/>
      <c r="Y82" s="434"/>
      <c r="Z82" s="230"/>
      <c r="AA82" s="54"/>
      <c r="AB82" s="54"/>
    </row>
    <row r="83" spans="1:28" x14ac:dyDescent="0.3">
      <c r="A83" s="147"/>
      <c r="B83" s="146"/>
      <c r="C83" s="28"/>
      <c r="D83" s="148"/>
      <c r="E83" s="37"/>
      <c r="F83" s="35"/>
      <c r="G83" s="39"/>
      <c r="H83" s="16"/>
      <c r="I83" s="37"/>
      <c r="J83" s="41"/>
      <c r="L83" s="16"/>
      <c r="M83" s="37"/>
      <c r="N83" s="35"/>
      <c r="O83" s="39"/>
      <c r="P83" s="16"/>
      <c r="Q83" s="37"/>
      <c r="R83" s="35"/>
      <c r="S83" s="39"/>
      <c r="T83" s="19"/>
      <c r="U83" s="37"/>
      <c r="V83" s="35"/>
      <c r="W83" s="39"/>
      <c r="X83" s="19"/>
      <c r="Y83" s="19"/>
      <c r="Z83" s="230"/>
      <c r="AA83" s="54"/>
      <c r="AB83" s="54"/>
    </row>
    <row r="84" spans="1:28" hidden="1" x14ac:dyDescent="0.3">
      <c r="A84" s="147"/>
      <c r="B84" s="146"/>
      <c r="C84" s="28"/>
      <c r="D84" s="148"/>
      <c r="E84" s="37" t="s">
        <v>21</v>
      </c>
      <c r="F84" s="35">
        <v>0</v>
      </c>
      <c r="G84" s="39">
        <f>LARGE(F84:F85,1)</f>
        <v>0</v>
      </c>
      <c r="H84" s="16"/>
      <c r="I84" s="37" t="s">
        <v>21</v>
      </c>
      <c r="J84" s="35">
        <v>0</v>
      </c>
      <c r="K84" s="39">
        <f>LARGE(J84:J85,1)</f>
        <v>0</v>
      </c>
      <c r="L84" s="16"/>
      <c r="M84" s="37" t="s">
        <v>21</v>
      </c>
      <c r="N84" s="35">
        <v>0</v>
      </c>
      <c r="O84" s="39">
        <f>LARGE(N84:N85,1)</f>
        <v>0</v>
      </c>
      <c r="P84" s="16"/>
      <c r="Q84" s="37" t="s">
        <v>21</v>
      </c>
      <c r="R84" s="35">
        <v>0</v>
      </c>
      <c r="S84" s="39">
        <f>LARGE(R84:R85,1)</f>
        <v>0</v>
      </c>
      <c r="T84" s="19"/>
      <c r="U84" s="37" t="s">
        <v>21</v>
      </c>
      <c r="V84" s="35">
        <v>0</v>
      </c>
      <c r="W84" s="39">
        <f>LARGE(V84:V85,1)</f>
        <v>0</v>
      </c>
      <c r="X84" s="19"/>
      <c r="Y84" s="19">
        <v>0</v>
      </c>
      <c r="Z84" s="230" t="e">
        <f t="shared" si="0"/>
        <v>#N/A</v>
      </c>
      <c r="AA84" s="54"/>
      <c r="AB84" s="54"/>
    </row>
    <row r="85" spans="1:28" hidden="1" x14ac:dyDescent="0.3">
      <c r="A85" s="147"/>
      <c r="B85" s="146"/>
      <c r="C85" s="28"/>
      <c r="D85" s="148"/>
      <c r="E85" s="37" t="s">
        <v>22</v>
      </c>
      <c r="F85" s="35">
        <v>0</v>
      </c>
      <c r="G85" s="39"/>
      <c r="H85" s="16"/>
      <c r="I85" s="37" t="s">
        <v>22</v>
      </c>
      <c r="J85" s="35">
        <v>0</v>
      </c>
      <c r="K85" s="39"/>
      <c r="L85" s="16"/>
      <c r="M85" s="37" t="s">
        <v>22</v>
      </c>
      <c r="N85" s="35">
        <v>0</v>
      </c>
      <c r="O85" s="39"/>
      <c r="P85" s="16"/>
      <c r="Q85" s="37" t="s">
        <v>22</v>
      </c>
      <c r="R85" s="35">
        <v>0</v>
      </c>
      <c r="S85" s="39"/>
      <c r="T85" s="19"/>
      <c r="U85" s="37" t="s">
        <v>22</v>
      </c>
      <c r="V85" s="35">
        <v>0</v>
      </c>
      <c r="W85" s="39"/>
      <c r="X85" s="19"/>
      <c r="Y85" s="19"/>
      <c r="Z85" s="230" t="e">
        <f t="shared" si="0"/>
        <v>#N/A</v>
      </c>
      <c r="AA85" s="54"/>
      <c r="AB85" s="54"/>
    </row>
    <row r="86" spans="1:28" hidden="1" x14ac:dyDescent="0.3">
      <c r="A86" s="147"/>
      <c r="B86" s="146"/>
      <c r="C86" s="28"/>
      <c r="D86" s="148"/>
      <c r="E86" s="37"/>
      <c r="F86" s="35"/>
      <c r="G86" s="39"/>
      <c r="H86" s="16"/>
      <c r="I86" s="37"/>
      <c r="J86" s="35"/>
      <c r="K86" s="39"/>
      <c r="L86" s="16"/>
      <c r="M86" s="37"/>
      <c r="N86" s="35"/>
      <c r="O86" s="39"/>
      <c r="P86" s="16"/>
      <c r="Q86" s="37"/>
      <c r="R86" s="35"/>
      <c r="S86" s="39"/>
      <c r="T86" s="19"/>
      <c r="U86" s="37"/>
      <c r="V86" s="35"/>
      <c r="W86" s="39"/>
      <c r="X86" s="19"/>
      <c r="Y86" s="19"/>
      <c r="Z86" s="230" t="e">
        <f t="shared" si="0"/>
        <v>#N/A</v>
      </c>
      <c r="AA86" s="54"/>
      <c r="AB86" s="54"/>
    </row>
    <row r="87" spans="1:28" hidden="1" x14ac:dyDescent="0.3">
      <c r="A87" s="147"/>
      <c r="B87" s="146"/>
      <c r="C87" s="28"/>
      <c r="D87" s="148"/>
      <c r="E87" s="37" t="s">
        <v>21</v>
      </c>
      <c r="F87" s="35">
        <v>0</v>
      </c>
      <c r="G87" s="39">
        <f>LARGE(F87:F88,1)</f>
        <v>0</v>
      </c>
      <c r="H87" s="16"/>
      <c r="I87" s="37" t="s">
        <v>21</v>
      </c>
      <c r="J87" s="35">
        <v>0</v>
      </c>
      <c r="K87" s="39">
        <f>LARGE(J87:J88,1)</f>
        <v>0</v>
      </c>
      <c r="L87" s="16"/>
      <c r="M87" s="37" t="s">
        <v>21</v>
      </c>
      <c r="N87" s="35">
        <v>0</v>
      </c>
      <c r="O87" s="39">
        <f>LARGE(N87:N88,1)</f>
        <v>0</v>
      </c>
      <c r="P87" s="16"/>
      <c r="Q87" s="37" t="s">
        <v>21</v>
      </c>
      <c r="R87" s="35">
        <v>0</v>
      </c>
      <c r="S87" s="39">
        <f>LARGE(R87:R88,1)</f>
        <v>0</v>
      </c>
      <c r="T87" s="19"/>
      <c r="U87" s="37" t="s">
        <v>21</v>
      </c>
      <c r="V87" s="35">
        <v>0</v>
      </c>
      <c r="W87" s="39">
        <f>LARGE(V87:V88,1)</f>
        <v>0</v>
      </c>
      <c r="X87" s="19"/>
      <c r="Y87" s="19">
        <v>0</v>
      </c>
      <c r="Z87" s="230" t="e">
        <f t="shared" si="0"/>
        <v>#N/A</v>
      </c>
      <c r="AA87" s="54"/>
      <c r="AB87" s="54"/>
    </row>
    <row r="88" spans="1:28" hidden="1" x14ac:dyDescent="0.3">
      <c r="A88" s="147"/>
      <c r="B88" s="146"/>
      <c r="C88" s="28"/>
      <c r="D88" s="148"/>
      <c r="E88" s="37" t="s">
        <v>22</v>
      </c>
      <c r="F88" s="35">
        <v>0</v>
      </c>
      <c r="G88" s="39"/>
      <c r="H88" s="16"/>
      <c r="I88" s="37" t="s">
        <v>22</v>
      </c>
      <c r="J88" s="35">
        <v>0</v>
      </c>
      <c r="K88" s="39"/>
      <c r="L88" s="16"/>
      <c r="M88" s="37" t="s">
        <v>22</v>
      </c>
      <c r="N88" s="35">
        <v>0</v>
      </c>
      <c r="O88" s="39"/>
      <c r="P88" s="16"/>
      <c r="Q88" s="37" t="s">
        <v>22</v>
      </c>
      <c r="R88" s="35">
        <v>0</v>
      </c>
      <c r="S88" s="39"/>
      <c r="T88" s="19"/>
      <c r="U88" s="37" t="s">
        <v>22</v>
      </c>
      <c r="V88" s="35">
        <v>0</v>
      </c>
      <c r="W88" s="39"/>
      <c r="X88" s="19"/>
      <c r="Y88" s="19"/>
      <c r="Z88" s="230" t="e">
        <f t="shared" si="0"/>
        <v>#N/A</v>
      </c>
      <c r="AA88" s="54"/>
      <c r="AB88" s="54"/>
    </row>
    <row r="89" spans="1:28" hidden="1" x14ac:dyDescent="0.3">
      <c r="A89" s="147"/>
      <c r="B89" s="146"/>
      <c r="C89" s="28"/>
      <c r="D89" s="148"/>
      <c r="E89" s="37"/>
      <c r="F89" s="35"/>
      <c r="G89" s="39"/>
      <c r="H89" s="16"/>
      <c r="I89" s="37"/>
      <c r="J89" s="41"/>
      <c r="L89" s="16"/>
      <c r="M89" s="37"/>
      <c r="N89" s="35"/>
      <c r="O89" s="39"/>
      <c r="P89" s="16"/>
      <c r="Q89" s="37"/>
      <c r="R89" s="35"/>
      <c r="S89" s="39"/>
      <c r="T89" s="19"/>
      <c r="U89" s="37"/>
      <c r="V89" s="35"/>
      <c r="W89" s="39"/>
      <c r="X89" s="19"/>
      <c r="Y89" s="19"/>
      <c r="Z89" s="230" t="e">
        <f t="shared" si="0"/>
        <v>#N/A</v>
      </c>
      <c r="AA89" s="54"/>
      <c r="AB89" s="54"/>
    </row>
    <row r="90" spans="1:28" hidden="1" x14ac:dyDescent="0.3">
      <c r="A90" s="147"/>
      <c r="B90" s="146"/>
      <c r="C90" s="28"/>
      <c r="D90" s="148"/>
      <c r="E90" s="37" t="s">
        <v>21</v>
      </c>
      <c r="F90" s="9">
        <v>0</v>
      </c>
      <c r="G90" s="39">
        <f>LARGE(F90:F91,1)</f>
        <v>0</v>
      </c>
      <c r="H90" s="16"/>
      <c r="I90" s="37" t="s">
        <v>21</v>
      </c>
      <c r="J90" s="35">
        <v>0</v>
      </c>
      <c r="K90" s="39">
        <f>LARGE(J90:J91,1)</f>
        <v>0</v>
      </c>
      <c r="L90" s="16"/>
      <c r="M90" s="37" t="s">
        <v>21</v>
      </c>
      <c r="N90" s="35">
        <v>0</v>
      </c>
      <c r="O90" s="39">
        <f>LARGE(N90:N91,1)</f>
        <v>0</v>
      </c>
      <c r="P90" s="16"/>
      <c r="Q90" s="37" t="s">
        <v>21</v>
      </c>
      <c r="R90" s="35">
        <v>0</v>
      </c>
      <c r="S90" s="39">
        <f>LARGE(R90:R91,1)</f>
        <v>0</v>
      </c>
      <c r="T90" s="19"/>
      <c r="U90" s="37" t="s">
        <v>21</v>
      </c>
      <c r="V90" s="35">
        <v>0</v>
      </c>
      <c r="W90" s="39">
        <f>LARGE(V90:V91,1)</f>
        <v>0</v>
      </c>
      <c r="X90" s="19"/>
      <c r="Y90" s="19">
        <v>0</v>
      </c>
      <c r="Z90" s="230" t="e">
        <f t="shared" si="0"/>
        <v>#N/A</v>
      </c>
      <c r="AA90" s="54"/>
      <c r="AB90" s="54"/>
    </row>
    <row r="91" spans="1:28" hidden="1" x14ac:dyDescent="0.3">
      <c r="A91" s="147"/>
      <c r="B91" s="146"/>
      <c r="C91" s="28"/>
      <c r="D91" s="148"/>
      <c r="E91" s="37" t="s">
        <v>32</v>
      </c>
      <c r="F91" s="9">
        <v>0</v>
      </c>
      <c r="G91" s="39"/>
      <c r="H91" s="16"/>
      <c r="I91" s="37" t="s">
        <v>22</v>
      </c>
      <c r="J91" s="35">
        <v>0</v>
      </c>
      <c r="K91" s="39"/>
      <c r="L91" s="16"/>
      <c r="M91" s="37" t="s">
        <v>22</v>
      </c>
      <c r="N91" s="35">
        <v>0</v>
      </c>
      <c r="O91" s="39"/>
      <c r="P91" s="16"/>
      <c r="Q91" s="37" t="s">
        <v>22</v>
      </c>
      <c r="R91" s="35">
        <v>0</v>
      </c>
      <c r="S91" s="39"/>
      <c r="T91" s="19"/>
      <c r="U91" s="37" t="s">
        <v>22</v>
      </c>
      <c r="V91" s="35">
        <v>0</v>
      </c>
      <c r="W91" s="39"/>
      <c r="X91" s="19"/>
      <c r="Y91" s="19"/>
      <c r="Z91" s="230" t="e">
        <f t="shared" si="0"/>
        <v>#N/A</v>
      </c>
      <c r="AA91" s="54"/>
      <c r="AB91" s="54"/>
    </row>
    <row r="92" spans="1:28" hidden="1" x14ac:dyDescent="0.3">
      <c r="A92" s="147"/>
      <c r="B92" s="146"/>
      <c r="C92" s="28"/>
      <c r="D92" s="148"/>
      <c r="E92" s="37"/>
      <c r="G92" s="39"/>
      <c r="H92" s="16"/>
      <c r="I92" s="37"/>
      <c r="J92" s="35"/>
      <c r="K92" s="39"/>
      <c r="L92" s="16"/>
      <c r="M92" s="37"/>
      <c r="N92" s="35"/>
      <c r="O92" s="39"/>
      <c r="P92" s="16"/>
      <c r="Q92" s="37"/>
      <c r="R92" s="35"/>
      <c r="S92" s="39"/>
      <c r="T92" s="19"/>
      <c r="U92" s="37"/>
      <c r="V92" s="35"/>
      <c r="W92" s="39"/>
      <c r="X92" s="19"/>
      <c r="Y92" s="19"/>
      <c r="Z92" s="230" t="e">
        <f t="shared" si="0"/>
        <v>#N/A</v>
      </c>
      <c r="AA92" s="54"/>
      <c r="AB92" s="54"/>
    </row>
    <row r="93" spans="1:28" hidden="1" x14ac:dyDescent="0.3">
      <c r="A93" s="147"/>
      <c r="B93" s="146"/>
      <c r="C93" s="28"/>
      <c r="D93" s="148"/>
      <c r="E93" s="37" t="s">
        <v>21</v>
      </c>
      <c r="F93" s="35">
        <v>0</v>
      </c>
      <c r="G93" s="39">
        <f>LARGE(F93:F94,1)</f>
        <v>0</v>
      </c>
      <c r="H93" s="16"/>
      <c r="I93" s="37" t="s">
        <v>21</v>
      </c>
      <c r="J93" s="35">
        <v>0</v>
      </c>
      <c r="K93" s="39">
        <f>LARGE(J93:J94,1)</f>
        <v>0</v>
      </c>
      <c r="L93" s="16"/>
      <c r="M93" s="37" t="s">
        <v>21</v>
      </c>
      <c r="N93" s="35">
        <v>0</v>
      </c>
      <c r="O93" s="39">
        <f>LARGE(N93:N94,1)</f>
        <v>0</v>
      </c>
      <c r="P93" s="16"/>
      <c r="Q93" s="37" t="s">
        <v>21</v>
      </c>
      <c r="R93" s="35">
        <v>0</v>
      </c>
      <c r="S93" s="39">
        <f>LARGE(R93:R94,1)</f>
        <v>0</v>
      </c>
      <c r="T93" s="19"/>
      <c r="U93" s="37" t="s">
        <v>21</v>
      </c>
      <c r="V93" s="35">
        <v>0</v>
      </c>
      <c r="W93" s="39">
        <f>LARGE(V93:V94,1)</f>
        <v>0</v>
      </c>
      <c r="X93" s="19"/>
      <c r="Y93" s="19">
        <v>0</v>
      </c>
      <c r="Z93" s="230" t="e">
        <f t="shared" si="0"/>
        <v>#N/A</v>
      </c>
      <c r="AA93" s="54"/>
      <c r="AB93" s="54"/>
    </row>
    <row r="94" spans="1:28" hidden="1" x14ac:dyDescent="0.3">
      <c r="A94" s="147"/>
      <c r="B94" s="146"/>
      <c r="C94" s="28"/>
      <c r="D94" s="148"/>
      <c r="E94" s="37" t="s">
        <v>22</v>
      </c>
      <c r="F94" s="35">
        <v>0</v>
      </c>
      <c r="G94" s="39"/>
      <c r="H94" s="16"/>
      <c r="I94" s="37" t="s">
        <v>22</v>
      </c>
      <c r="J94" s="35">
        <v>0</v>
      </c>
      <c r="K94" s="39"/>
      <c r="L94" s="16"/>
      <c r="M94" s="37" t="s">
        <v>22</v>
      </c>
      <c r="N94" s="35">
        <v>0</v>
      </c>
      <c r="O94" s="39"/>
      <c r="P94" s="16"/>
      <c r="Q94" s="37" t="s">
        <v>22</v>
      </c>
      <c r="R94" s="35">
        <v>0</v>
      </c>
      <c r="S94" s="39"/>
      <c r="T94" s="19"/>
      <c r="U94" s="37" t="s">
        <v>22</v>
      </c>
      <c r="V94" s="35">
        <v>0</v>
      </c>
      <c r="W94" s="39"/>
      <c r="X94" s="19"/>
      <c r="Y94" s="19"/>
      <c r="Z94" s="230" t="e">
        <f t="shared" si="0"/>
        <v>#N/A</v>
      </c>
      <c r="AA94" s="54"/>
      <c r="AB94" s="54"/>
    </row>
    <row r="95" spans="1:28" hidden="1" x14ac:dyDescent="0.3">
      <c r="A95" s="147"/>
      <c r="B95" s="146"/>
      <c r="C95" s="28"/>
      <c r="D95" s="148"/>
      <c r="E95" s="37"/>
      <c r="F95" s="35"/>
      <c r="G95" s="39"/>
      <c r="H95" s="16"/>
      <c r="I95" s="37"/>
      <c r="J95" s="41"/>
      <c r="L95" s="16"/>
      <c r="M95" s="37"/>
      <c r="N95" s="41"/>
      <c r="P95" s="16"/>
      <c r="Q95" s="37"/>
      <c r="R95" s="41"/>
      <c r="T95" s="19"/>
      <c r="U95" s="37"/>
      <c r="V95" s="41"/>
      <c r="X95" s="19"/>
      <c r="Y95" s="19"/>
      <c r="Z95" s="230" t="e">
        <f t="shared" si="0"/>
        <v>#N/A</v>
      </c>
      <c r="AA95" s="54"/>
      <c r="AB95" s="54"/>
    </row>
    <row r="96" spans="1:28" hidden="1" x14ac:dyDescent="0.3">
      <c r="A96" s="147"/>
      <c r="B96" s="146"/>
      <c r="C96" s="28"/>
      <c r="D96" s="148"/>
      <c r="E96" s="37" t="s">
        <v>21</v>
      </c>
      <c r="F96" s="35">
        <v>0</v>
      </c>
      <c r="G96" s="39">
        <f>LARGE(F96:F97,1)</f>
        <v>0</v>
      </c>
      <c r="H96" s="16"/>
      <c r="I96" s="37" t="s">
        <v>21</v>
      </c>
      <c r="J96" s="35">
        <v>0</v>
      </c>
      <c r="K96" s="39">
        <f>LARGE(J96:J97,1)</f>
        <v>0</v>
      </c>
      <c r="L96" s="16"/>
      <c r="M96" s="37" t="s">
        <v>21</v>
      </c>
      <c r="N96" s="35">
        <v>0</v>
      </c>
      <c r="O96" s="39">
        <f>LARGE(N96:N97,1)</f>
        <v>0</v>
      </c>
      <c r="P96" s="16"/>
      <c r="Q96" s="37" t="s">
        <v>21</v>
      </c>
      <c r="R96" s="35">
        <v>0</v>
      </c>
      <c r="S96" s="39">
        <f>LARGE(R96:R97,1)</f>
        <v>0</v>
      </c>
      <c r="T96" s="19"/>
      <c r="U96" s="37" t="s">
        <v>21</v>
      </c>
      <c r="V96" s="35">
        <v>0</v>
      </c>
      <c r="W96" s="39">
        <f>LARGE(V96:V97,1)</f>
        <v>0</v>
      </c>
      <c r="X96" s="19"/>
      <c r="Y96" s="19">
        <v>0</v>
      </c>
      <c r="Z96" s="230" t="e">
        <f t="shared" si="0"/>
        <v>#N/A</v>
      </c>
      <c r="AA96" s="54"/>
      <c r="AB96" s="54"/>
    </row>
    <row r="97" spans="1:28" hidden="1" x14ac:dyDescent="0.3">
      <c r="A97" s="147"/>
      <c r="B97" s="146"/>
      <c r="C97" s="28"/>
      <c r="D97" s="148"/>
      <c r="E97" s="37" t="s">
        <v>22</v>
      </c>
      <c r="F97" s="35">
        <v>0</v>
      </c>
      <c r="G97" s="39"/>
      <c r="H97" s="16"/>
      <c r="I97" s="37" t="s">
        <v>22</v>
      </c>
      <c r="J97" s="35">
        <v>0</v>
      </c>
      <c r="K97" s="39"/>
      <c r="L97" s="16"/>
      <c r="M97" s="37" t="s">
        <v>22</v>
      </c>
      <c r="N97" s="35">
        <v>0</v>
      </c>
      <c r="O97" s="39"/>
      <c r="P97" s="16"/>
      <c r="Q97" s="37" t="s">
        <v>22</v>
      </c>
      <c r="R97" s="35">
        <v>0</v>
      </c>
      <c r="S97" s="39"/>
      <c r="T97" s="19"/>
      <c r="U97" s="37" t="s">
        <v>22</v>
      </c>
      <c r="V97" s="35">
        <v>0</v>
      </c>
      <c r="W97" s="39"/>
      <c r="X97" s="19"/>
      <c r="Y97" s="19"/>
      <c r="Z97" s="230" t="e">
        <f t="shared" si="0"/>
        <v>#N/A</v>
      </c>
      <c r="AA97" s="54"/>
      <c r="AB97" s="54"/>
    </row>
    <row r="98" spans="1:28" hidden="1" x14ac:dyDescent="0.3">
      <c r="A98" s="147"/>
      <c r="B98" s="146"/>
      <c r="C98" s="28"/>
      <c r="D98" s="148"/>
      <c r="E98" s="37"/>
      <c r="F98" s="35"/>
      <c r="G98" s="39"/>
      <c r="H98" s="16"/>
      <c r="I98" s="37"/>
      <c r="J98" s="35"/>
      <c r="K98" s="39"/>
      <c r="L98" s="16"/>
      <c r="M98" s="37"/>
      <c r="N98" s="35"/>
      <c r="O98" s="39"/>
      <c r="P98" s="16"/>
      <c r="Q98" s="37"/>
      <c r="R98" s="35"/>
      <c r="S98" s="39"/>
      <c r="T98" s="19"/>
      <c r="U98" s="37"/>
      <c r="V98" s="35"/>
      <c r="W98" s="39"/>
      <c r="X98" s="19"/>
      <c r="Y98" s="19"/>
      <c r="Z98" s="230" t="e">
        <f t="shared" si="0"/>
        <v>#N/A</v>
      </c>
      <c r="AA98" s="54"/>
      <c r="AB98" s="54"/>
    </row>
    <row r="99" spans="1:28" hidden="1" x14ac:dyDescent="0.3">
      <c r="A99" s="147"/>
      <c r="B99" s="146"/>
      <c r="C99" s="28"/>
      <c r="D99" s="148"/>
      <c r="E99" s="37" t="s">
        <v>21</v>
      </c>
      <c r="F99" s="35">
        <v>0</v>
      </c>
      <c r="G99" s="39">
        <f>LARGE(F99:F100,1)</f>
        <v>0</v>
      </c>
      <c r="H99" s="16"/>
      <c r="I99" s="37" t="s">
        <v>21</v>
      </c>
      <c r="J99" s="35">
        <v>0</v>
      </c>
      <c r="K99" s="39">
        <f>LARGE(J99:J100,1)</f>
        <v>0</v>
      </c>
      <c r="L99" s="16"/>
      <c r="M99" s="37" t="s">
        <v>21</v>
      </c>
      <c r="N99" s="35">
        <v>0</v>
      </c>
      <c r="O99" s="39">
        <f>LARGE(N99:N100,1)</f>
        <v>0</v>
      </c>
      <c r="P99" s="16"/>
      <c r="Q99" s="37" t="s">
        <v>21</v>
      </c>
      <c r="R99" s="35">
        <v>0</v>
      </c>
      <c r="S99" s="39">
        <f>LARGE(R99:R100,1)</f>
        <v>0</v>
      </c>
      <c r="T99" s="19"/>
      <c r="U99" s="37" t="s">
        <v>21</v>
      </c>
      <c r="V99" s="35">
        <v>0</v>
      </c>
      <c r="W99" s="39">
        <f>LARGE(V99:V100,1)</f>
        <v>0</v>
      </c>
      <c r="X99" s="19"/>
      <c r="Y99" s="19">
        <v>0</v>
      </c>
      <c r="Z99" s="230" t="e">
        <f t="shared" si="0"/>
        <v>#N/A</v>
      </c>
      <c r="AA99" s="54"/>
      <c r="AB99" s="54"/>
    </row>
    <row r="100" spans="1:28" hidden="1" x14ac:dyDescent="0.3">
      <c r="A100" s="147"/>
      <c r="B100" s="146"/>
      <c r="C100" s="28"/>
      <c r="D100" s="148"/>
      <c r="E100" s="37" t="s">
        <v>22</v>
      </c>
      <c r="F100" s="35">
        <v>0</v>
      </c>
      <c r="G100" s="39"/>
      <c r="H100" s="16"/>
      <c r="I100" s="37" t="s">
        <v>22</v>
      </c>
      <c r="J100" s="35">
        <v>0</v>
      </c>
      <c r="K100" s="39"/>
      <c r="L100" s="16"/>
      <c r="M100" s="37" t="s">
        <v>22</v>
      </c>
      <c r="N100" s="35">
        <v>0</v>
      </c>
      <c r="O100" s="39"/>
      <c r="P100" s="16"/>
      <c r="Q100" s="37" t="s">
        <v>22</v>
      </c>
      <c r="R100" s="35">
        <v>0</v>
      </c>
      <c r="S100" s="39"/>
      <c r="T100" s="19"/>
      <c r="U100" s="37" t="s">
        <v>22</v>
      </c>
      <c r="V100" s="35">
        <v>0</v>
      </c>
      <c r="W100" s="39"/>
      <c r="X100" s="19"/>
      <c r="Y100" s="19"/>
      <c r="Z100" s="230" t="e">
        <f t="shared" si="0"/>
        <v>#N/A</v>
      </c>
      <c r="AA100" s="54"/>
      <c r="AB100" s="54"/>
    </row>
    <row r="101" spans="1:28" hidden="1" x14ac:dyDescent="0.3">
      <c r="A101" s="147"/>
      <c r="B101" s="146"/>
      <c r="C101" s="28"/>
      <c r="D101" s="148"/>
      <c r="E101" s="37"/>
      <c r="F101" s="35"/>
      <c r="G101" s="39"/>
      <c r="H101" s="16"/>
      <c r="I101" s="37"/>
      <c r="J101" s="35"/>
      <c r="K101" s="39"/>
      <c r="L101" s="16"/>
      <c r="M101" s="37"/>
      <c r="N101" s="35"/>
      <c r="O101" s="39"/>
      <c r="P101" s="16"/>
      <c r="Q101" s="37"/>
      <c r="R101" s="35"/>
      <c r="S101" s="39"/>
      <c r="T101" s="19"/>
      <c r="U101" s="37"/>
      <c r="V101" s="35"/>
      <c r="W101" s="39"/>
      <c r="X101" s="19"/>
      <c r="Y101" s="19"/>
      <c r="Z101" s="230" t="e">
        <f t="shared" si="0"/>
        <v>#N/A</v>
      </c>
      <c r="AA101" s="54"/>
      <c r="AB101" s="54"/>
    </row>
    <row r="102" spans="1:28" hidden="1" x14ac:dyDescent="0.3">
      <c r="A102" s="147"/>
      <c r="B102" s="146"/>
      <c r="C102" s="28"/>
      <c r="D102" s="148"/>
      <c r="E102" s="37" t="s">
        <v>21</v>
      </c>
      <c r="F102" s="35">
        <v>0</v>
      </c>
      <c r="G102" s="39">
        <f>LARGE(F102:F103,1)</f>
        <v>0</v>
      </c>
      <c r="H102" s="16"/>
      <c r="I102" s="37" t="s">
        <v>21</v>
      </c>
      <c r="J102" s="35">
        <v>0</v>
      </c>
      <c r="K102" s="39">
        <f>LARGE(J102:J103,1)</f>
        <v>0</v>
      </c>
      <c r="L102" s="16"/>
      <c r="M102" s="37" t="s">
        <v>21</v>
      </c>
      <c r="N102" s="35">
        <v>0</v>
      </c>
      <c r="O102" s="39">
        <f>LARGE(N102:N103,1)</f>
        <v>0</v>
      </c>
      <c r="P102" s="16"/>
      <c r="Q102" s="37" t="s">
        <v>21</v>
      </c>
      <c r="R102" s="35">
        <v>0</v>
      </c>
      <c r="S102" s="39">
        <f>LARGE(R102:R103,1)</f>
        <v>0</v>
      </c>
      <c r="T102" s="19"/>
      <c r="U102" s="37" t="s">
        <v>21</v>
      </c>
      <c r="V102" s="35">
        <v>0</v>
      </c>
      <c r="W102" s="39">
        <f>LARGE(V102:V103,1)</f>
        <v>0</v>
      </c>
      <c r="X102" s="19"/>
      <c r="Y102" s="19">
        <v>0</v>
      </c>
      <c r="Z102" s="230" t="e">
        <f t="shared" si="0"/>
        <v>#N/A</v>
      </c>
      <c r="AA102" s="54"/>
      <c r="AB102" s="54"/>
    </row>
    <row r="103" spans="1:28" hidden="1" x14ac:dyDescent="0.3">
      <c r="A103" s="147"/>
      <c r="B103" s="146"/>
      <c r="C103" s="28"/>
      <c r="D103" s="148"/>
      <c r="E103" s="37" t="s">
        <v>22</v>
      </c>
      <c r="F103" s="35">
        <v>0</v>
      </c>
      <c r="G103" s="39"/>
      <c r="H103" s="16"/>
      <c r="I103" s="37" t="s">
        <v>22</v>
      </c>
      <c r="J103" s="35">
        <v>0</v>
      </c>
      <c r="K103" s="39"/>
      <c r="L103" s="16"/>
      <c r="M103" s="37" t="s">
        <v>22</v>
      </c>
      <c r="N103" s="35">
        <v>0</v>
      </c>
      <c r="O103" s="39"/>
      <c r="P103" s="16"/>
      <c r="Q103" s="37" t="s">
        <v>22</v>
      </c>
      <c r="R103" s="35">
        <v>0</v>
      </c>
      <c r="S103" s="39"/>
      <c r="T103" s="19"/>
      <c r="U103" s="37" t="s">
        <v>22</v>
      </c>
      <c r="V103" s="35">
        <v>0</v>
      </c>
      <c r="W103" s="39"/>
      <c r="X103" s="19"/>
      <c r="Y103" s="19"/>
      <c r="Z103" s="230" t="e">
        <f t="shared" si="0"/>
        <v>#N/A</v>
      </c>
      <c r="AA103" s="54"/>
      <c r="AB103" s="54"/>
    </row>
    <row r="104" spans="1:28" hidden="1" x14ac:dyDescent="0.3">
      <c r="A104" s="147"/>
      <c r="B104" s="146"/>
      <c r="C104" s="28"/>
      <c r="D104" s="148"/>
      <c r="E104" s="37"/>
      <c r="G104" s="39"/>
      <c r="H104" s="16"/>
      <c r="I104" s="37"/>
      <c r="J104" s="35"/>
      <c r="K104" s="39"/>
      <c r="L104" s="16"/>
      <c r="M104" s="37"/>
      <c r="N104" s="35"/>
      <c r="O104" s="39"/>
      <c r="P104" s="16"/>
      <c r="Q104" s="37"/>
      <c r="R104" s="35"/>
      <c r="S104" s="39"/>
      <c r="T104" s="19"/>
      <c r="U104" s="37"/>
      <c r="V104" s="35"/>
      <c r="W104" s="39"/>
      <c r="X104" s="19"/>
      <c r="Y104" s="19"/>
      <c r="Z104" s="230" t="e">
        <f t="shared" si="0"/>
        <v>#N/A</v>
      </c>
      <c r="AA104" s="54"/>
      <c r="AB104" s="54"/>
    </row>
    <row r="105" spans="1:28" hidden="1" x14ac:dyDescent="0.3">
      <c r="A105" s="147"/>
      <c r="B105" s="146"/>
      <c r="C105" s="28"/>
      <c r="D105" s="148"/>
      <c r="E105" s="37" t="s">
        <v>21</v>
      </c>
      <c r="F105" s="35">
        <v>0</v>
      </c>
      <c r="G105" s="39">
        <f>LARGE(F105:F106,1)</f>
        <v>0</v>
      </c>
      <c r="H105" s="16"/>
      <c r="I105" s="37" t="s">
        <v>21</v>
      </c>
      <c r="J105" s="35">
        <v>0</v>
      </c>
      <c r="K105" s="39">
        <f>LARGE(J105:J106,1)</f>
        <v>0</v>
      </c>
      <c r="L105" s="16"/>
      <c r="M105" s="37" t="s">
        <v>21</v>
      </c>
      <c r="N105" s="35">
        <v>0</v>
      </c>
      <c r="O105" s="39">
        <f>LARGE(N105:N106,1)</f>
        <v>0</v>
      </c>
      <c r="P105" s="16"/>
      <c r="Q105" s="37" t="s">
        <v>21</v>
      </c>
      <c r="R105" s="35">
        <v>0</v>
      </c>
      <c r="S105" s="39">
        <f>LARGE(R105:R106,1)</f>
        <v>0</v>
      </c>
      <c r="T105" s="19"/>
      <c r="U105" s="37" t="s">
        <v>21</v>
      </c>
      <c r="V105" s="35">
        <v>0</v>
      </c>
      <c r="W105" s="39">
        <f>LARGE(V105:V106,1)</f>
        <v>0</v>
      </c>
      <c r="X105" s="19"/>
      <c r="Y105" s="19">
        <v>0</v>
      </c>
      <c r="Z105" s="230" t="e">
        <f t="shared" si="0"/>
        <v>#N/A</v>
      </c>
      <c r="AA105" s="54"/>
      <c r="AB105" s="54"/>
    </row>
    <row r="106" spans="1:28" hidden="1" x14ac:dyDescent="0.3">
      <c r="A106" s="147"/>
      <c r="B106" s="146"/>
      <c r="C106" s="28"/>
      <c r="D106" s="148"/>
      <c r="E106" s="37" t="s">
        <v>22</v>
      </c>
      <c r="F106" s="35">
        <v>0</v>
      </c>
      <c r="G106" s="39"/>
      <c r="H106" s="16"/>
      <c r="I106" s="37" t="s">
        <v>22</v>
      </c>
      <c r="J106" s="35">
        <v>0</v>
      </c>
      <c r="K106" s="39"/>
      <c r="L106" s="16"/>
      <c r="M106" s="37" t="s">
        <v>22</v>
      </c>
      <c r="N106" s="35">
        <v>0</v>
      </c>
      <c r="O106" s="39"/>
      <c r="P106" s="16"/>
      <c r="Q106" s="37" t="s">
        <v>22</v>
      </c>
      <c r="R106" s="35">
        <v>0</v>
      </c>
      <c r="S106" s="39"/>
      <c r="T106" s="19"/>
      <c r="U106" s="37" t="s">
        <v>22</v>
      </c>
      <c r="V106" s="35">
        <v>0</v>
      </c>
      <c r="W106" s="39"/>
      <c r="X106" s="19"/>
      <c r="Y106" s="19"/>
      <c r="Z106" s="230" t="e">
        <f t="shared" si="0"/>
        <v>#N/A</v>
      </c>
      <c r="AA106" s="54"/>
      <c r="AB106" s="54"/>
    </row>
    <row r="107" spans="1:28" hidden="1" x14ac:dyDescent="0.3">
      <c r="A107" s="147"/>
      <c r="B107" s="146"/>
      <c r="C107" s="28"/>
      <c r="D107" s="148"/>
      <c r="E107" s="37"/>
      <c r="F107" s="35"/>
      <c r="G107" s="39"/>
      <c r="H107" s="16"/>
      <c r="I107" s="37"/>
      <c r="J107" s="35"/>
      <c r="K107" s="39"/>
      <c r="L107" s="16"/>
      <c r="M107" s="37"/>
      <c r="N107" s="35"/>
      <c r="O107" s="39"/>
      <c r="P107" s="16"/>
      <c r="Q107" s="37"/>
      <c r="R107" s="35"/>
      <c r="S107" s="39"/>
      <c r="T107" s="19"/>
      <c r="U107" s="37"/>
      <c r="V107" s="35"/>
      <c r="W107" s="39"/>
      <c r="X107" s="19"/>
      <c r="Y107" s="19"/>
      <c r="Z107" s="230" t="e">
        <f t="shared" si="0"/>
        <v>#N/A</v>
      </c>
      <c r="AA107" s="54"/>
      <c r="AB107" s="54"/>
    </row>
    <row r="108" spans="1:28" hidden="1" x14ac:dyDescent="0.3">
      <c r="A108" s="147"/>
      <c r="B108" s="146"/>
      <c r="C108" s="28"/>
      <c r="D108" s="148"/>
      <c r="E108" s="37" t="s">
        <v>21</v>
      </c>
      <c r="F108" s="35">
        <v>0</v>
      </c>
      <c r="G108" s="39">
        <f>LARGE(F108:F109,1)</f>
        <v>0</v>
      </c>
      <c r="H108" s="16"/>
      <c r="I108" s="37" t="s">
        <v>21</v>
      </c>
      <c r="J108" s="35">
        <v>0</v>
      </c>
      <c r="K108" s="39">
        <f>LARGE(J108:J109,1)</f>
        <v>0</v>
      </c>
      <c r="L108" s="16"/>
      <c r="M108" s="37" t="s">
        <v>21</v>
      </c>
      <c r="N108" s="35">
        <v>0</v>
      </c>
      <c r="O108" s="39">
        <f>LARGE(N108:N109,1)</f>
        <v>0</v>
      </c>
      <c r="P108" s="16"/>
      <c r="Q108" s="37" t="s">
        <v>21</v>
      </c>
      <c r="R108" s="35">
        <v>0</v>
      </c>
      <c r="S108" s="39">
        <f>LARGE(R108:R109,1)</f>
        <v>0</v>
      </c>
      <c r="T108" s="19"/>
      <c r="U108" s="37" t="s">
        <v>21</v>
      </c>
      <c r="V108" s="35">
        <v>0</v>
      </c>
      <c r="W108" s="39">
        <f>LARGE(V108:V109,1)</f>
        <v>0</v>
      </c>
      <c r="X108" s="19"/>
      <c r="Y108" s="19">
        <v>0</v>
      </c>
      <c r="Z108" s="230" t="e">
        <f t="shared" si="0"/>
        <v>#N/A</v>
      </c>
      <c r="AA108" s="54"/>
      <c r="AB108" s="54"/>
    </row>
    <row r="109" spans="1:28" hidden="1" x14ac:dyDescent="0.3">
      <c r="A109" s="147"/>
      <c r="B109" s="146"/>
      <c r="C109" s="28"/>
      <c r="D109" s="148"/>
      <c r="E109" s="37" t="s">
        <v>22</v>
      </c>
      <c r="F109" s="35">
        <v>0</v>
      </c>
      <c r="G109" s="39"/>
      <c r="H109" s="16"/>
      <c r="I109" s="37" t="s">
        <v>22</v>
      </c>
      <c r="J109" s="35">
        <v>0</v>
      </c>
      <c r="K109" s="39"/>
      <c r="L109" s="16"/>
      <c r="M109" s="37" t="s">
        <v>22</v>
      </c>
      <c r="N109" s="35">
        <v>0</v>
      </c>
      <c r="O109" s="39"/>
      <c r="P109" s="16"/>
      <c r="Q109" s="37" t="s">
        <v>22</v>
      </c>
      <c r="R109" s="35">
        <v>0</v>
      </c>
      <c r="S109" s="39"/>
      <c r="T109" s="19"/>
      <c r="U109" s="37" t="s">
        <v>22</v>
      </c>
      <c r="V109" s="35">
        <v>0</v>
      </c>
      <c r="W109" s="39"/>
      <c r="X109" s="19"/>
      <c r="Y109" s="19"/>
      <c r="Z109" s="230" t="e">
        <f t="shared" si="0"/>
        <v>#N/A</v>
      </c>
      <c r="AA109" s="54"/>
      <c r="AB109" s="54"/>
    </row>
    <row r="110" spans="1:28" hidden="1" x14ac:dyDescent="0.3">
      <c r="A110" s="147"/>
      <c r="B110" s="146"/>
      <c r="C110" s="28"/>
      <c r="D110" s="148"/>
      <c r="E110" s="37"/>
      <c r="F110" s="35"/>
      <c r="G110" s="39"/>
      <c r="H110" s="16"/>
      <c r="I110" s="37"/>
      <c r="J110" s="35"/>
      <c r="K110" s="39"/>
      <c r="L110" s="16"/>
      <c r="M110" s="37"/>
      <c r="N110" s="35"/>
      <c r="O110" s="39"/>
      <c r="P110" s="16"/>
      <c r="Q110" s="37"/>
      <c r="R110" s="35"/>
      <c r="S110" s="39"/>
      <c r="T110" s="19"/>
      <c r="U110" s="37"/>
      <c r="V110" s="35"/>
      <c r="W110" s="39"/>
      <c r="X110" s="19"/>
      <c r="Y110" s="19"/>
      <c r="Z110" s="230" t="e">
        <f t="shared" si="0"/>
        <v>#N/A</v>
      </c>
      <c r="AA110" s="54"/>
      <c r="AB110" s="54"/>
    </row>
    <row r="111" spans="1:28" hidden="1" x14ac:dyDescent="0.3">
      <c r="A111" s="147"/>
      <c r="B111" s="146"/>
      <c r="C111" s="28"/>
      <c r="D111" s="148"/>
      <c r="E111" s="37" t="s">
        <v>21</v>
      </c>
      <c r="F111" s="35">
        <v>0</v>
      </c>
      <c r="G111" s="39">
        <f>LARGE(F111:F112,1)</f>
        <v>0</v>
      </c>
      <c r="H111" s="16"/>
      <c r="I111" s="37" t="s">
        <v>21</v>
      </c>
      <c r="J111" s="35">
        <v>0</v>
      </c>
      <c r="K111" s="39">
        <f>LARGE(J111:J112,1)</f>
        <v>0</v>
      </c>
      <c r="L111" s="16"/>
      <c r="M111" s="37" t="s">
        <v>21</v>
      </c>
      <c r="N111" s="35">
        <v>0</v>
      </c>
      <c r="O111" s="39">
        <f>LARGE(N111:N112,1)</f>
        <v>0</v>
      </c>
      <c r="P111" s="16"/>
      <c r="Q111" s="37" t="s">
        <v>21</v>
      </c>
      <c r="R111" s="35">
        <v>0</v>
      </c>
      <c r="S111" s="39">
        <f>LARGE(R111:R112,1)</f>
        <v>0</v>
      </c>
      <c r="T111" s="19"/>
      <c r="U111" s="37" t="s">
        <v>21</v>
      </c>
      <c r="V111" s="35">
        <v>0</v>
      </c>
      <c r="W111" s="39">
        <f>LARGE(V111:V112,1)</f>
        <v>0</v>
      </c>
      <c r="X111" s="19"/>
      <c r="Y111" s="19">
        <v>0</v>
      </c>
      <c r="Z111" s="230" t="e">
        <f t="shared" si="0"/>
        <v>#N/A</v>
      </c>
      <c r="AA111" s="54"/>
      <c r="AB111" s="54"/>
    </row>
    <row r="112" spans="1:28" hidden="1" x14ac:dyDescent="0.3">
      <c r="A112" s="147"/>
      <c r="B112" s="146"/>
      <c r="C112" s="28"/>
      <c r="D112" s="148"/>
      <c r="E112" s="37" t="s">
        <v>22</v>
      </c>
      <c r="F112" s="35">
        <v>0</v>
      </c>
      <c r="G112" s="39"/>
      <c r="H112" s="16"/>
      <c r="I112" s="37" t="s">
        <v>22</v>
      </c>
      <c r="J112" s="35">
        <v>0</v>
      </c>
      <c r="K112" s="39"/>
      <c r="L112" s="16"/>
      <c r="M112" s="37" t="s">
        <v>22</v>
      </c>
      <c r="N112" s="35">
        <v>0</v>
      </c>
      <c r="O112" s="39"/>
      <c r="P112" s="16"/>
      <c r="Q112" s="37" t="s">
        <v>22</v>
      </c>
      <c r="R112" s="35">
        <v>0</v>
      </c>
      <c r="S112" s="39"/>
      <c r="T112" s="19"/>
      <c r="U112" s="37" t="s">
        <v>22</v>
      </c>
      <c r="V112" s="35">
        <v>0</v>
      </c>
      <c r="W112" s="39"/>
      <c r="X112" s="19"/>
      <c r="Y112" s="19"/>
      <c r="Z112" s="230" t="e">
        <f t="shared" si="0"/>
        <v>#N/A</v>
      </c>
      <c r="AA112" s="54"/>
      <c r="AB112" s="54"/>
    </row>
    <row r="113" spans="1:28" ht="15" thickBot="1" x14ac:dyDescent="0.35">
      <c r="A113" s="147"/>
      <c r="B113" s="143"/>
      <c r="C113" s="33"/>
      <c r="D113" s="145"/>
      <c r="E113" s="98"/>
      <c r="F113" s="42"/>
      <c r="G113" s="40"/>
      <c r="H113" s="17"/>
      <c r="I113" s="98"/>
      <c r="J113" s="42"/>
      <c r="K113" s="40"/>
      <c r="L113" s="17"/>
      <c r="M113" s="38"/>
      <c r="N113" s="42"/>
      <c r="O113" s="40"/>
      <c r="P113" s="17"/>
      <c r="Q113" s="38"/>
      <c r="R113" s="42"/>
      <c r="S113" s="40"/>
      <c r="T113" s="20"/>
      <c r="U113" s="38"/>
      <c r="V113" s="42"/>
      <c r="W113" s="40"/>
      <c r="X113" s="20"/>
      <c r="Y113" s="20"/>
      <c r="Z113" s="231"/>
      <c r="AA113" s="56"/>
      <c r="AB113" s="56"/>
    </row>
    <row r="116" spans="1:28" ht="42" customHeight="1" thickBot="1" x14ac:dyDescent="0.35">
      <c r="A116" s="147"/>
      <c r="B116" s="46" t="s">
        <v>275</v>
      </c>
      <c r="C116" s="46"/>
      <c r="D116" s="46"/>
      <c r="E116" s="46"/>
      <c r="F116" s="46"/>
      <c r="G116" s="46"/>
      <c r="H116" s="147"/>
      <c r="I116" s="147"/>
      <c r="L116" s="147"/>
      <c r="M116" s="147"/>
      <c r="P116" s="147"/>
      <c r="Q116" s="147"/>
      <c r="R116" s="147"/>
      <c r="AB116" s="149"/>
    </row>
    <row r="117" spans="1:28" ht="30" customHeight="1" thickBot="1" x14ac:dyDescent="0.45">
      <c r="A117" s="147"/>
      <c r="B117" s="103" t="s">
        <v>19</v>
      </c>
      <c r="C117" s="104"/>
      <c r="D117" s="104"/>
      <c r="E117" s="104"/>
      <c r="F117" s="105"/>
      <c r="G117" s="105"/>
      <c r="H117" s="104"/>
      <c r="I117" s="104"/>
      <c r="J117" s="105"/>
      <c r="K117" s="105"/>
      <c r="L117" s="104"/>
      <c r="M117" s="104"/>
      <c r="N117" s="105"/>
      <c r="O117" s="105"/>
      <c r="P117" s="104"/>
      <c r="Q117" s="104"/>
      <c r="R117" s="104"/>
      <c r="S117" s="105"/>
      <c r="T117" s="105"/>
      <c r="U117" s="104"/>
      <c r="V117" s="104"/>
      <c r="W117" s="105"/>
      <c r="X117" s="105"/>
      <c r="Y117" s="105"/>
      <c r="Z117" s="224"/>
      <c r="AA117" s="539"/>
      <c r="AB117" s="106"/>
    </row>
    <row r="118" spans="1:28" x14ac:dyDescent="0.3">
      <c r="A118" s="148"/>
      <c r="B118" s="681" t="s">
        <v>20</v>
      </c>
      <c r="C118" s="682"/>
      <c r="D118" s="682"/>
      <c r="E118" s="682"/>
      <c r="F118" s="682"/>
      <c r="G118" s="682"/>
      <c r="H118" s="682"/>
      <c r="I118" s="682"/>
      <c r="J118" s="682"/>
      <c r="K118" s="682"/>
      <c r="L118" s="682"/>
      <c r="M118" s="682"/>
      <c r="N118" s="682"/>
      <c r="O118" s="682"/>
      <c r="P118" s="682"/>
      <c r="Q118" s="682"/>
      <c r="R118" s="682"/>
      <c r="S118" s="682"/>
      <c r="T118" s="682"/>
      <c r="U118" s="682"/>
      <c r="V118" s="682"/>
      <c r="W118" s="682"/>
      <c r="X118" s="682"/>
      <c r="Y118" s="682"/>
      <c r="Z118" s="682"/>
      <c r="AA118" s="682"/>
      <c r="AB118" s="683"/>
    </row>
    <row r="119" spans="1:28" ht="15" thickBot="1" x14ac:dyDescent="0.35">
      <c r="A119" s="148"/>
      <c r="B119" s="693"/>
      <c r="C119" s="694"/>
      <c r="D119" s="694"/>
      <c r="E119" s="694"/>
      <c r="F119" s="694"/>
      <c r="G119" s="694"/>
      <c r="H119" s="694"/>
      <c r="I119" s="694"/>
      <c r="J119" s="694"/>
      <c r="K119" s="694"/>
      <c r="L119" s="694"/>
      <c r="M119" s="694"/>
      <c r="N119" s="694"/>
      <c r="O119" s="694"/>
      <c r="P119" s="694"/>
      <c r="Q119" s="694"/>
      <c r="R119" s="694"/>
      <c r="S119" s="694"/>
      <c r="T119" s="694"/>
      <c r="U119" s="694"/>
      <c r="V119" s="694"/>
      <c r="W119" s="694"/>
      <c r="X119" s="694"/>
      <c r="Y119" s="694"/>
      <c r="Z119" s="694"/>
      <c r="AA119" s="694"/>
      <c r="AB119" s="695"/>
    </row>
    <row r="120" spans="1:28" ht="15" thickBot="1" x14ac:dyDescent="0.35">
      <c r="A120" s="148"/>
      <c r="B120" s="108" t="s">
        <v>12</v>
      </c>
      <c r="C120" s="109"/>
      <c r="D120" s="109"/>
      <c r="E120" s="109"/>
      <c r="F120" s="110"/>
      <c r="G120" s="110"/>
      <c r="H120" s="109"/>
      <c r="I120" s="109"/>
      <c r="J120" s="110">
        <v>43.1</v>
      </c>
      <c r="K120" s="110"/>
      <c r="L120" s="109"/>
      <c r="M120" s="109"/>
      <c r="N120" s="110">
        <v>42.8</v>
      </c>
      <c r="O120" s="110"/>
      <c r="P120" s="109"/>
      <c r="Q120" s="109"/>
      <c r="R120" s="109"/>
      <c r="S120" s="110"/>
      <c r="T120" s="110"/>
      <c r="U120" s="109"/>
      <c r="V120" s="109"/>
      <c r="W120" s="110"/>
      <c r="X120" s="110"/>
      <c r="Y120" s="110"/>
      <c r="Z120" s="225"/>
      <c r="AA120" s="540"/>
      <c r="AB120" s="107"/>
    </row>
    <row r="121" spans="1:28" ht="30.6" thickBot="1" x14ac:dyDescent="0.45">
      <c r="A121" s="147"/>
      <c r="B121" s="43" t="s">
        <v>57</v>
      </c>
      <c r="C121" s="24"/>
      <c r="D121" s="27"/>
      <c r="E121" s="678" t="s">
        <v>75</v>
      </c>
      <c r="F121" s="679"/>
      <c r="G121" s="680"/>
      <c r="H121" s="25"/>
      <c r="I121" s="678" t="s">
        <v>7</v>
      </c>
      <c r="J121" s="679"/>
      <c r="K121" s="680"/>
      <c r="L121" s="23"/>
      <c r="M121" s="678" t="s">
        <v>76</v>
      </c>
      <c r="N121" s="679"/>
      <c r="O121" s="680"/>
      <c r="P121" s="23"/>
      <c r="Q121" s="678" t="s">
        <v>124</v>
      </c>
      <c r="R121" s="679"/>
      <c r="S121" s="680"/>
      <c r="T121" s="21"/>
      <c r="U121" s="679"/>
      <c r="V121" s="679"/>
      <c r="W121" s="680"/>
      <c r="X121" s="140"/>
      <c r="Y121" s="356" t="s">
        <v>264</v>
      </c>
      <c r="Z121" s="408" t="s">
        <v>45</v>
      </c>
      <c r="AA121" s="58" t="s">
        <v>289</v>
      </c>
      <c r="AB121" s="52" t="s">
        <v>31</v>
      </c>
    </row>
    <row r="122" spans="1:28" ht="15" thickBot="1" x14ac:dyDescent="0.35">
      <c r="A122" s="147"/>
      <c r="B122" s="26" t="s">
        <v>0</v>
      </c>
      <c r="C122" s="91" t="s">
        <v>1</v>
      </c>
      <c r="D122" s="27" t="s">
        <v>2</v>
      </c>
      <c r="E122" s="99"/>
      <c r="F122" s="36" t="s">
        <v>10</v>
      </c>
      <c r="G122" s="100" t="s">
        <v>8</v>
      </c>
      <c r="H122" s="23"/>
      <c r="I122" s="101"/>
      <c r="J122" s="102" t="s">
        <v>10</v>
      </c>
      <c r="K122" s="36" t="s">
        <v>8</v>
      </c>
      <c r="L122" s="23"/>
      <c r="M122" s="101"/>
      <c r="N122" s="102" t="s">
        <v>10</v>
      </c>
      <c r="O122" s="36" t="s">
        <v>8</v>
      </c>
      <c r="P122" s="23"/>
      <c r="Q122" s="101"/>
      <c r="R122" s="95" t="s">
        <v>10</v>
      </c>
      <c r="S122" s="36" t="s">
        <v>6</v>
      </c>
      <c r="T122" s="96"/>
      <c r="U122" s="101"/>
      <c r="V122" s="95" t="s">
        <v>10</v>
      </c>
      <c r="W122" s="154" t="s">
        <v>6</v>
      </c>
      <c r="X122" s="154"/>
      <c r="Y122" s="96"/>
      <c r="Z122" s="229"/>
      <c r="AA122" s="55"/>
      <c r="AB122" s="55"/>
    </row>
    <row r="123" spans="1:28" x14ac:dyDescent="0.3">
      <c r="A123" s="147"/>
      <c r="B123" s="146" t="s">
        <v>125</v>
      </c>
      <c r="C123" s="512" t="s">
        <v>17</v>
      </c>
      <c r="D123" s="544"/>
      <c r="E123" s="541" t="s">
        <v>21</v>
      </c>
      <c r="F123" s="358">
        <f>21.1+21.5</f>
        <v>42.6</v>
      </c>
      <c r="G123" s="443">
        <f>LARGE(F123:F124,1)</f>
        <v>42.6</v>
      </c>
      <c r="H123" s="511"/>
      <c r="I123" s="541" t="s">
        <v>21</v>
      </c>
      <c r="J123" s="358">
        <v>42.6</v>
      </c>
      <c r="K123" s="443">
        <f>LARGE(J123:J124,1)</f>
        <v>42.6</v>
      </c>
      <c r="L123" s="511"/>
      <c r="M123" s="541" t="s">
        <v>21</v>
      </c>
      <c r="N123" s="358">
        <v>41.4</v>
      </c>
      <c r="O123" s="443">
        <f>LARGE(N123:N124,1)</f>
        <v>42</v>
      </c>
      <c r="P123" s="511"/>
      <c r="Q123" s="541" t="s">
        <v>21</v>
      </c>
      <c r="R123" s="358">
        <v>0</v>
      </c>
      <c r="S123" s="443">
        <f>LARGE(R123:R124,1)</f>
        <v>0</v>
      </c>
      <c r="T123" s="19"/>
      <c r="U123" s="37" t="s">
        <v>21</v>
      </c>
      <c r="V123" s="35">
        <v>0</v>
      </c>
      <c r="W123" s="39">
        <f>LARGE(V123:V124,1)</f>
        <v>0</v>
      </c>
      <c r="X123" s="18"/>
      <c r="Y123" s="19">
        <f>42.6+42.6</f>
        <v>85.2</v>
      </c>
      <c r="Z123" s="230">
        <f>RANK(Y123,$Y$123:$Y$156)</f>
        <v>5</v>
      </c>
      <c r="AA123" s="54" t="s">
        <v>290</v>
      </c>
      <c r="AB123" s="54"/>
    </row>
    <row r="124" spans="1:28" x14ac:dyDescent="0.3">
      <c r="A124" s="147"/>
      <c r="B124" s="146"/>
      <c r="C124" s="512"/>
      <c r="D124" s="544"/>
      <c r="E124" s="541" t="s">
        <v>22</v>
      </c>
      <c r="F124" s="358">
        <f>21.2+21.1</f>
        <v>42.3</v>
      </c>
      <c r="G124" s="443"/>
      <c r="H124" s="511"/>
      <c r="I124" s="541" t="s">
        <v>22</v>
      </c>
      <c r="J124" s="358">
        <v>41.6</v>
      </c>
      <c r="K124" s="443"/>
      <c r="L124" s="511"/>
      <c r="M124" s="541" t="s">
        <v>22</v>
      </c>
      <c r="N124" s="358">
        <v>42</v>
      </c>
      <c r="O124" s="443"/>
      <c r="P124" s="511"/>
      <c r="Q124" s="541" t="s">
        <v>22</v>
      </c>
      <c r="R124" s="358">
        <v>0</v>
      </c>
      <c r="S124" s="443"/>
      <c r="T124" s="19"/>
      <c r="U124" s="37" t="s">
        <v>22</v>
      </c>
      <c r="V124" s="35">
        <v>0</v>
      </c>
      <c r="W124" s="39"/>
      <c r="X124" s="19"/>
      <c r="Y124" s="19"/>
      <c r="Z124" s="230"/>
      <c r="AA124" s="54"/>
      <c r="AB124" s="54"/>
    </row>
    <row r="125" spans="1:28" x14ac:dyDescent="0.3">
      <c r="A125" s="147"/>
      <c r="B125" s="146"/>
      <c r="C125" s="512"/>
      <c r="D125" s="544"/>
      <c r="E125" s="541"/>
      <c r="F125" s="358"/>
      <c r="G125" s="443"/>
      <c r="H125" s="511"/>
      <c r="I125" s="541"/>
      <c r="J125" s="358"/>
      <c r="K125" s="443"/>
      <c r="L125" s="511"/>
      <c r="M125" s="541"/>
      <c r="N125" s="358"/>
      <c r="O125" s="443"/>
      <c r="P125" s="511"/>
      <c r="Q125" s="541"/>
      <c r="R125" s="358"/>
      <c r="S125" s="443"/>
      <c r="T125" s="19"/>
      <c r="U125" s="37"/>
      <c r="V125" s="35"/>
      <c r="W125" s="39"/>
      <c r="X125" s="19"/>
      <c r="Y125" s="19"/>
      <c r="Z125" s="230"/>
      <c r="AA125" s="54"/>
      <c r="AB125" s="54"/>
    </row>
    <row r="126" spans="1:28" x14ac:dyDescent="0.3">
      <c r="A126" s="147"/>
      <c r="B126" s="146" t="s">
        <v>126</v>
      </c>
      <c r="C126" s="512" t="s">
        <v>67</v>
      </c>
      <c r="D126" s="544"/>
      <c r="E126" s="541" t="s">
        <v>21</v>
      </c>
      <c r="F126" s="358">
        <f>20+20.1</f>
        <v>40.1</v>
      </c>
      <c r="G126" s="543">
        <f>LARGE(F126:F127,1)</f>
        <v>44.400000000000006</v>
      </c>
      <c r="H126" s="511"/>
      <c r="I126" s="541" t="s">
        <v>21</v>
      </c>
      <c r="J126" s="358">
        <v>40.5</v>
      </c>
      <c r="K126" s="443">
        <f>LARGE(J126:J127,1)</f>
        <v>40.5</v>
      </c>
      <c r="L126" s="511"/>
      <c r="M126" s="541" t="s">
        <v>21</v>
      </c>
      <c r="N126" s="358">
        <v>41.1</v>
      </c>
      <c r="O126" s="443">
        <f>LARGE(N126:N127,1)</f>
        <v>43.9</v>
      </c>
      <c r="P126" s="511"/>
      <c r="Q126" s="541" t="s">
        <v>21</v>
      </c>
      <c r="R126" s="358">
        <v>42.4</v>
      </c>
      <c r="S126" s="543">
        <f>LARGE(R126:R127,1)</f>
        <v>44.4</v>
      </c>
      <c r="T126" s="19"/>
      <c r="U126" s="37" t="s">
        <v>21</v>
      </c>
      <c r="V126" s="35">
        <v>0</v>
      </c>
      <c r="W126" s="39">
        <f>LARGE(V126:V127,1)</f>
        <v>0</v>
      </c>
      <c r="X126" s="19"/>
      <c r="Y126" s="19">
        <f>44.4+44.4</f>
        <v>88.8</v>
      </c>
      <c r="Z126" s="230">
        <f>RANK(Y126,$Y$123:$Y$156)</f>
        <v>1</v>
      </c>
      <c r="AA126" s="54" t="s">
        <v>294</v>
      </c>
      <c r="AB126" s="54"/>
    </row>
    <row r="127" spans="1:28" x14ac:dyDescent="0.3">
      <c r="A127" s="147"/>
      <c r="B127" s="146"/>
      <c r="C127" s="512"/>
      <c r="D127" s="544"/>
      <c r="E127" s="541" t="s">
        <v>22</v>
      </c>
      <c r="F127" s="358">
        <f>22.1+22.3</f>
        <v>44.400000000000006</v>
      </c>
      <c r="G127" s="443"/>
      <c r="H127" s="511"/>
      <c r="I127" s="541" t="s">
        <v>22</v>
      </c>
      <c r="J127" s="358">
        <v>0</v>
      </c>
      <c r="K127" s="443"/>
      <c r="L127" s="511"/>
      <c r="M127" s="541" t="s">
        <v>22</v>
      </c>
      <c r="N127" s="358">
        <v>43.9</v>
      </c>
      <c r="O127" s="443"/>
      <c r="P127" s="511"/>
      <c r="Q127" s="541" t="s">
        <v>22</v>
      </c>
      <c r="R127" s="358">
        <v>44.4</v>
      </c>
      <c r="S127" s="443"/>
      <c r="T127" s="19"/>
      <c r="U127" s="37" t="s">
        <v>22</v>
      </c>
      <c r="V127" s="35">
        <v>0</v>
      </c>
      <c r="W127" s="39"/>
      <c r="X127" s="19"/>
      <c r="Y127" s="19"/>
      <c r="Z127" s="230"/>
      <c r="AA127" s="54"/>
      <c r="AB127" s="54"/>
    </row>
    <row r="128" spans="1:28" x14ac:dyDescent="0.3">
      <c r="A128" s="147"/>
      <c r="B128" s="146"/>
      <c r="C128" s="512"/>
      <c r="D128" s="544"/>
      <c r="E128" s="541"/>
      <c r="F128" s="358"/>
      <c r="G128" s="443"/>
      <c r="H128" s="511"/>
      <c r="I128" s="541"/>
      <c r="J128" s="542"/>
      <c r="K128" s="358"/>
      <c r="L128" s="511"/>
      <c r="M128" s="541"/>
      <c r="N128" s="542"/>
      <c r="O128" s="358"/>
      <c r="P128" s="511"/>
      <c r="Q128" s="541"/>
      <c r="R128" s="542"/>
      <c r="S128" s="358"/>
      <c r="T128" s="19"/>
      <c r="U128" s="37"/>
      <c r="V128" s="41"/>
      <c r="X128" s="19"/>
      <c r="Y128" s="19"/>
      <c r="Z128" s="230"/>
      <c r="AA128" s="54"/>
      <c r="AB128" s="54"/>
    </row>
    <row r="129" spans="1:28" x14ac:dyDescent="0.3">
      <c r="A129" s="147"/>
      <c r="B129" s="146" t="s">
        <v>127</v>
      </c>
      <c r="C129" s="512" t="s">
        <v>65</v>
      </c>
      <c r="D129" s="544"/>
      <c r="E129" s="541" t="s">
        <v>21</v>
      </c>
      <c r="F129" s="358">
        <f>20.7+19.6</f>
        <v>40.299999999999997</v>
      </c>
      <c r="G129" s="443">
        <f>LARGE(F129:F130,1)</f>
        <v>42.400000000000006</v>
      </c>
      <c r="H129" s="511"/>
      <c r="I129" s="541" t="s">
        <v>21</v>
      </c>
      <c r="J129" s="358">
        <v>42.7</v>
      </c>
      <c r="K129" s="443">
        <f>LARGE(J129:J130,1)</f>
        <v>42.7</v>
      </c>
      <c r="L129" s="511"/>
      <c r="M129" s="541" t="s">
        <v>21</v>
      </c>
      <c r="N129" s="358">
        <v>42.4</v>
      </c>
      <c r="O129" s="443">
        <f>LARGE(N129:N130,1)</f>
        <v>42.4</v>
      </c>
      <c r="P129" s="511"/>
      <c r="Q129" s="541" t="s">
        <v>21</v>
      </c>
      <c r="R129" s="358">
        <v>42.8</v>
      </c>
      <c r="S129" s="543">
        <f>LARGE(R129:R130,1)</f>
        <v>42.8</v>
      </c>
      <c r="T129" s="19"/>
      <c r="U129" s="37" t="s">
        <v>21</v>
      </c>
      <c r="V129" s="35">
        <v>0</v>
      </c>
      <c r="W129" s="39">
        <f>LARGE(V129:V130,1)</f>
        <v>0</v>
      </c>
      <c r="X129" s="19"/>
      <c r="Y129" s="19">
        <f>42.7+42.8</f>
        <v>85.5</v>
      </c>
      <c r="Z129" s="230">
        <f>RANK(Y129,$Y$123:$Y$156)</f>
        <v>4</v>
      </c>
      <c r="AA129" s="54" t="s">
        <v>290</v>
      </c>
      <c r="AB129" s="54"/>
    </row>
    <row r="130" spans="1:28" x14ac:dyDescent="0.3">
      <c r="A130" s="147"/>
      <c r="B130" s="146"/>
      <c r="C130" s="512"/>
      <c r="D130" s="544"/>
      <c r="E130" s="541" t="s">
        <v>22</v>
      </c>
      <c r="F130" s="358">
        <f>21.1+21.3</f>
        <v>42.400000000000006</v>
      </c>
      <c r="G130" s="443"/>
      <c r="H130" s="511"/>
      <c r="I130" s="541" t="s">
        <v>22</v>
      </c>
      <c r="J130" s="358">
        <v>40.200000000000003</v>
      </c>
      <c r="K130" s="443"/>
      <c r="L130" s="511"/>
      <c r="M130" s="541" t="s">
        <v>22</v>
      </c>
      <c r="N130" s="358">
        <v>38.9</v>
      </c>
      <c r="O130" s="443"/>
      <c r="P130" s="511"/>
      <c r="Q130" s="541" t="s">
        <v>22</v>
      </c>
      <c r="R130" s="358">
        <v>39.4</v>
      </c>
      <c r="S130" s="443"/>
      <c r="T130" s="19"/>
      <c r="U130" s="37" t="s">
        <v>22</v>
      </c>
      <c r="V130" s="35">
        <v>0</v>
      </c>
      <c r="W130" s="39"/>
      <c r="X130" s="19"/>
      <c r="Y130" s="19"/>
      <c r="Z130" s="230"/>
      <c r="AA130" s="54"/>
      <c r="AB130" s="54"/>
    </row>
    <row r="131" spans="1:28" x14ac:dyDescent="0.3">
      <c r="A131" s="147"/>
      <c r="B131" s="146"/>
      <c r="C131" s="512"/>
      <c r="D131" s="544"/>
      <c r="E131" s="541"/>
      <c r="F131" s="358"/>
      <c r="G131" s="443"/>
      <c r="H131" s="511"/>
      <c r="I131" s="541"/>
      <c r="J131" s="358"/>
      <c r="K131" s="443"/>
      <c r="L131" s="511"/>
      <c r="M131" s="541"/>
      <c r="N131" s="358"/>
      <c r="O131" s="443"/>
      <c r="P131" s="511"/>
      <c r="Q131" s="541"/>
      <c r="R131" s="358"/>
      <c r="S131" s="443"/>
      <c r="T131" s="19"/>
      <c r="U131" s="37"/>
      <c r="V131" s="35"/>
      <c r="W131" s="39"/>
      <c r="X131" s="19"/>
      <c r="Y131" s="19"/>
      <c r="Z131" s="230"/>
      <c r="AA131" s="54"/>
      <c r="AB131" s="54"/>
    </row>
    <row r="132" spans="1:28" x14ac:dyDescent="0.3">
      <c r="A132" s="147"/>
      <c r="B132" s="146" t="s">
        <v>96</v>
      </c>
      <c r="C132" s="512" t="s">
        <v>78</v>
      </c>
      <c r="D132" s="544"/>
      <c r="E132" s="541" t="s">
        <v>21</v>
      </c>
      <c r="F132" s="358">
        <f>18.4+19.4</f>
        <v>37.799999999999997</v>
      </c>
      <c r="G132" s="543">
        <f>LARGE(F132:F133,1)</f>
        <v>43.5</v>
      </c>
      <c r="H132" s="511"/>
      <c r="I132" s="541" t="s">
        <v>21</v>
      </c>
      <c r="J132" s="358">
        <v>43.3</v>
      </c>
      <c r="K132" s="543">
        <f>LARGE(J132:J133,1)</f>
        <v>43.3</v>
      </c>
      <c r="L132" s="511"/>
      <c r="M132" s="541" t="s">
        <v>21</v>
      </c>
      <c r="N132" s="358">
        <v>37.4</v>
      </c>
      <c r="O132" s="443">
        <f>LARGE(N132:N133,1)</f>
        <v>42.6</v>
      </c>
      <c r="P132" s="511"/>
      <c r="Q132" s="541" t="s">
        <v>21</v>
      </c>
      <c r="R132" s="358">
        <v>40.5</v>
      </c>
      <c r="S132" s="443">
        <f>LARGE(R132:R133,1)</f>
        <v>41.8</v>
      </c>
      <c r="T132" s="19"/>
      <c r="U132" s="37" t="s">
        <v>21</v>
      </c>
      <c r="V132" s="35">
        <v>0</v>
      </c>
      <c r="W132" s="39">
        <f>LARGE(V132:V133,1)</f>
        <v>0</v>
      </c>
      <c r="X132" s="19"/>
      <c r="Y132" s="19">
        <f>43.5+43.3</f>
        <v>86.8</v>
      </c>
      <c r="Z132" s="230">
        <f>RANK(Y132,$Y$123:$Y$156)</f>
        <v>2</v>
      </c>
      <c r="AA132" s="54" t="s">
        <v>294</v>
      </c>
      <c r="AB132" s="54"/>
    </row>
    <row r="133" spans="1:28" x14ac:dyDescent="0.3">
      <c r="A133" s="147"/>
      <c r="B133" s="146"/>
      <c r="C133" s="512"/>
      <c r="D133" s="544"/>
      <c r="E133" s="541" t="s">
        <v>22</v>
      </c>
      <c r="F133" s="358">
        <f>21.8+21.7</f>
        <v>43.5</v>
      </c>
      <c r="G133" s="443"/>
      <c r="H133" s="511"/>
      <c r="I133" s="541" t="s">
        <v>22</v>
      </c>
      <c r="J133" s="358">
        <v>40.1</v>
      </c>
      <c r="K133" s="443"/>
      <c r="L133" s="511"/>
      <c r="M133" s="541" t="s">
        <v>22</v>
      </c>
      <c r="N133" s="358">
        <v>42.6</v>
      </c>
      <c r="O133" s="443"/>
      <c r="P133" s="511"/>
      <c r="Q133" s="541" t="s">
        <v>22</v>
      </c>
      <c r="R133" s="358">
        <v>41.8</v>
      </c>
      <c r="S133" s="443"/>
      <c r="T133" s="19"/>
      <c r="U133" s="37" t="s">
        <v>22</v>
      </c>
      <c r="V133" s="35">
        <v>0</v>
      </c>
      <c r="W133" s="39"/>
      <c r="X133" s="19"/>
      <c r="Y133" s="19"/>
      <c r="Z133" s="230"/>
      <c r="AA133" s="54"/>
      <c r="AB133" s="54"/>
    </row>
    <row r="134" spans="1:28" x14ac:dyDescent="0.3">
      <c r="A134" s="147"/>
      <c r="B134" s="146"/>
      <c r="C134" s="512"/>
      <c r="D134" s="544"/>
      <c r="E134" s="541"/>
      <c r="F134" s="358"/>
      <c r="G134" s="443"/>
      <c r="H134" s="511"/>
      <c r="I134" s="541"/>
      <c r="J134" s="542"/>
      <c r="K134" s="358"/>
      <c r="L134" s="511"/>
      <c r="M134" s="541"/>
      <c r="N134" s="358"/>
      <c r="O134" s="443"/>
      <c r="P134" s="511"/>
      <c r="Q134" s="541"/>
      <c r="R134" s="358"/>
      <c r="S134" s="443"/>
      <c r="T134" s="19"/>
      <c r="U134" s="37"/>
      <c r="V134" s="35"/>
      <c r="W134" s="39"/>
      <c r="X134" s="19"/>
      <c r="Y134" s="19"/>
      <c r="Z134" s="230"/>
      <c r="AA134" s="54"/>
      <c r="AB134" s="54"/>
    </row>
    <row r="135" spans="1:28" x14ac:dyDescent="0.3">
      <c r="A135" s="147"/>
      <c r="B135" s="146" t="s">
        <v>100</v>
      </c>
      <c r="C135" s="512" t="s">
        <v>18</v>
      </c>
      <c r="D135" s="544"/>
      <c r="E135" s="541" t="s">
        <v>21</v>
      </c>
      <c r="F135" s="358">
        <f>19.5+20.7</f>
        <v>40.200000000000003</v>
      </c>
      <c r="G135" s="443">
        <f>LARGE(F135:F136,1)</f>
        <v>41</v>
      </c>
      <c r="H135" s="511"/>
      <c r="I135" s="541" t="s">
        <v>21</v>
      </c>
      <c r="J135" s="358">
        <v>41.4</v>
      </c>
      <c r="K135" s="443">
        <f>LARGE(J135:J136,1)</f>
        <v>41.4</v>
      </c>
      <c r="L135" s="511"/>
      <c r="M135" s="541" t="s">
        <v>21</v>
      </c>
      <c r="N135" s="358">
        <v>41.7</v>
      </c>
      <c r="O135" s="443">
        <f>LARGE(N135:N136,1)</f>
        <v>41.7</v>
      </c>
      <c r="P135" s="511"/>
      <c r="Q135" s="541" t="s">
        <v>21</v>
      </c>
      <c r="R135" s="358">
        <v>42</v>
      </c>
      <c r="S135" s="443">
        <f>LARGE(R135:R136,1)</f>
        <v>42</v>
      </c>
      <c r="T135" s="19"/>
      <c r="U135" s="37" t="s">
        <v>21</v>
      </c>
      <c r="V135" s="35">
        <v>0</v>
      </c>
      <c r="W135" s="39">
        <f>LARGE(V135:V136,1)</f>
        <v>0</v>
      </c>
      <c r="X135" s="19"/>
      <c r="Y135" s="19">
        <f>41.7+42</f>
        <v>83.7</v>
      </c>
      <c r="Z135" s="230">
        <f>RANK(Y135,$Y$123:$Y$156)</f>
        <v>8</v>
      </c>
      <c r="AA135" s="54" t="s">
        <v>290</v>
      </c>
      <c r="AB135" s="54"/>
    </row>
    <row r="136" spans="1:28" x14ac:dyDescent="0.3">
      <c r="A136" s="147"/>
      <c r="B136" s="146"/>
      <c r="C136" s="512"/>
      <c r="D136" s="544"/>
      <c r="E136" s="541" t="s">
        <v>22</v>
      </c>
      <c r="F136" s="358">
        <f>20.3+20.7</f>
        <v>41</v>
      </c>
      <c r="G136" s="443"/>
      <c r="H136" s="511"/>
      <c r="I136" s="541" t="s">
        <v>22</v>
      </c>
      <c r="J136" s="358">
        <v>0</v>
      </c>
      <c r="K136" s="443"/>
      <c r="L136" s="511"/>
      <c r="M136" s="541" t="s">
        <v>22</v>
      </c>
      <c r="N136" s="358">
        <v>38.6</v>
      </c>
      <c r="O136" s="443"/>
      <c r="P136" s="511"/>
      <c r="Q136" s="541" t="s">
        <v>22</v>
      </c>
      <c r="R136" s="358">
        <v>41.9</v>
      </c>
      <c r="S136" s="443"/>
      <c r="T136" s="19"/>
      <c r="U136" s="37" t="s">
        <v>22</v>
      </c>
      <c r="V136" s="35">
        <v>0</v>
      </c>
      <c r="W136" s="39"/>
      <c r="X136" s="19"/>
      <c r="Y136" s="19"/>
      <c r="Z136" s="230"/>
      <c r="AA136" s="54"/>
      <c r="AB136" s="54"/>
    </row>
    <row r="137" spans="1:28" x14ac:dyDescent="0.3">
      <c r="A137" s="147"/>
      <c r="B137" s="146"/>
      <c r="C137" s="512"/>
      <c r="D137" s="544"/>
      <c r="E137" s="541"/>
      <c r="F137" s="358"/>
      <c r="G137" s="443"/>
      <c r="H137" s="511"/>
      <c r="I137" s="541"/>
      <c r="J137" s="358"/>
      <c r="K137" s="443"/>
      <c r="L137" s="511"/>
      <c r="M137" s="541"/>
      <c r="N137" s="358"/>
      <c r="O137" s="443"/>
      <c r="P137" s="511"/>
      <c r="Q137" s="541"/>
      <c r="R137" s="358"/>
      <c r="S137" s="443"/>
      <c r="T137" s="19"/>
      <c r="U137" s="37"/>
      <c r="V137" s="35"/>
      <c r="W137" s="39"/>
      <c r="X137" s="19"/>
      <c r="Y137" s="19"/>
      <c r="Z137" s="230"/>
      <c r="AA137" s="54"/>
      <c r="AB137" s="54"/>
    </row>
    <row r="138" spans="1:28" x14ac:dyDescent="0.3">
      <c r="A138" s="147"/>
      <c r="B138" s="146" t="s">
        <v>128</v>
      </c>
      <c r="C138" s="512" t="s">
        <v>67</v>
      </c>
      <c r="D138" s="544"/>
      <c r="E138" s="541" t="s">
        <v>21</v>
      </c>
      <c r="F138" s="358">
        <f>19.5+21.6</f>
        <v>41.1</v>
      </c>
      <c r="G138" s="443">
        <f>LARGE(F138:F139,1)</f>
        <v>41.1</v>
      </c>
      <c r="H138" s="511"/>
      <c r="I138" s="541" t="s">
        <v>21</v>
      </c>
      <c r="J138" s="358">
        <v>0</v>
      </c>
      <c r="K138" s="443">
        <f>LARGE(J138:J139,1)</f>
        <v>0</v>
      </c>
      <c r="L138" s="511"/>
      <c r="M138" s="541" t="s">
        <v>21</v>
      </c>
      <c r="N138" s="358">
        <v>42.7</v>
      </c>
      <c r="O138" s="443">
        <f>LARGE(N138:N139,1)</f>
        <v>42.7</v>
      </c>
      <c r="P138" s="511"/>
      <c r="Q138" s="541" t="s">
        <v>21</v>
      </c>
      <c r="R138" s="358">
        <v>41.8</v>
      </c>
      <c r="S138" s="443">
        <f>LARGE(R138:R139,1)</f>
        <v>41.8</v>
      </c>
      <c r="T138" s="19"/>
      <c r="U138" s="37" t="s">
        <v>21</v>
      </c>
      <c r="V138" s="35">
        <v>0</v>
      </c>
      <c r="W138" s="39">
        <f>LARGE(V138:V139,1)</f>
        <v>0</v>
      </c>
      <c r="X138" s="19"/>
      <c r="Y138" s="19">
        <f>42.7+41.8</f>
        <v>84.5</v>
      </c>
      <c r="Z138" s="230">
        <f>RANK(Y138,$Y$123:$Y$156)</f>
        <v>6</v>
      </c>
      <c r="AA138" s="54" t="s">
        <v>290</v>
      </c>
      <c r="AB138" s="54"/>
    </row>
    <row r="139" spans="1:28" x14ac:dyDescent="0.3">
      <c r="A139" s="147"/>
      <c r="B139" s="146"/>
      <c r="C139" s="512"/>
      <c r="D139" s="544"/>
      <c r="E139" s="541" t="s">
        <v>22</v>
      </c>
      <c r="F139" s="358">
        <f>19.1+20</f>
        <v>39.1</v>
      </c>
      <c r="G139" s="443"/>
      <c r="H139" s="511"/>
      <c r="I139" s="541" t="s">
        <v>22</v>
      </c>
      <c r="J139" s="358">
        <v>0</v>
      </c>
      <c r="K139" s="443"/>
      <c r="L139" s="511"/>
      <c r="M139" s="541" t="s">
        <v>22</v>
      </c>
      <c r="N139" s="358">
        <v>21.9</v>
      </c>
      <c r="O139" s="443"/>
      <c r="P139" s="511"/>
      <c r="Q139" s="541" t="s">
        <v>22</v>
      </c>
      <c r="R139" s="358">
        <v>41.4</v>
      </c>
      <c r="S139" s="443"/>
      <c r="T139" s="19"/>
      <c r="U139" s="37" t="s">
        <v>22</v>
      </c>
      <c r="V139" s="35">
        <v>0</v>
      </c>
      <c r="W139" s="39"/>
      <c r="X139" s="19"/>
      <c r="Y139" s="19"/>
      <c r="Z139" s="230"/>
      <c r="AA139" s="54"/>
      <c r="AB139" s="54"/>
    </row>
    <row r="140" spans="1:28" x14ac:dyDescent="0.3">
      <c r="A140" s="147"/>
      <c r="B140" s="146"/>
      <c r="C140" s="512"/>
      <c r="D140" s="544"/>
      <c r="E140" s="541"/>
      <c r="F140" s="358"/>
      <c r="G140" s="443"/>
      <c r="H140" s="511"/>
      <c r="I140" s="541"/>
      <c r="J140" s="542"/>
      <c r="K140" s="358"/>
      <c r="L140" s="511"/>
      <c r="M140" s="541"/>
      <c r="N140" s="358"/>
      <c r="O140" s="443"/>
      <c r="P140" s="511"/>
      <c r="Q140" s="541"/>
      <c r="R140" s="358"/>
      <c r="S140" s="443"/>
      <c r="T140" s="19"/>
      <c r="U140" s="37"/>
      <c r="V140" s="35"/>
      <c r="W140" s="39"/>
      <c r="X140" s="19"/>
      <c r="Y140" s="19"/>
      <c r="Z140" s="230"/>
      <c r="AA140" s="54"/>
      <c r="AB140" s="54"/>
    </row>
    <row r="141" spans="1:28" x14ac:dyDescent="0.3">
      <c r="A141" s="147"/>
      <c r="B141" s="146" t="s">
        <v>129</v>
      </c>
      <c r="C141" s="512" t="s">
        <v>67</v>
      </c>
      <c r="D141" s="544"/>
      <c r="E141" s="541" t="s">
        <v>21</v>
      </c>
      <c r="F141" s="358">
        <f>22+18</f>
        <v>40</v>
      </c>
      <c r="G141" s="443">
        <f>LARGE(F141:F142,1)</f>
        <v>40</v>
      </c>
      <c r="H141" s="511"/>
      <c r="I141" s="541" t="s">
        <v>21</v>
      </c>
      <c r="J141" s="358">
        <v>41</v>
      </c>
      <c r="K141" s="443">
        <f>LARGE(J141:J142,1)</f>
        <v>41</v>
      </c>
      <c r="L141" s="511"/>
      <c r="M141" s="541" t="s">
        <v>21</v>
      </c>
      <c r="N141" s="358">
        <v>43.1</v>
      </c>
      <c r="O141" s="443">
        <f>LARGE(N141:N142,1)</f>
        <v>43.1</v>
      </c>
      <c r="P141" s="511"/>
      <c r="Q141" s="541" t="s">
        <v>21</v>
      </c>
      <c r="R141" s="358">
        <v>0</v>
      </c>
      <c r="S141" s="443">
        <f>LARGE(R141:R142,1)</f>
        <v>0</v>
      </c>
      <c r="T141" s="19"/>
      <c r="U141" s="37" t="s">
        <v>21</v>
      </c>
      <c r="V141" s="35">
        <v>0</v>
      </c>
      <c r="W141" s="39">
        <f>LARGE(V141:V142,1)</f>
        <v>0</v>
      </c>
      <c r="X141" s="19"/>
      <c r="Y141" s="19">
        <f>41+43.1</f>
        <v>84.1</v>
      </c>
      <c r="Z141" s="230">
        <f>RANK(Y141,$Y$123:$Y$156)</f>
        <v>7</v>
      </c>
      <c r="AA141" s="54" t="s">
        <v>290</v>
      </c>
      <c r="AB141" s="54"/>
    </row>
    <row r="142" spans="1:28" x14ac:dyDescent="0.3">
      <c r="A142" s="147"/>
      <c r="B142" s="146"/>
      <c r="C142" s="512"/>
      <c r="D142" s="544"/>
      <c r="E142" s="541" t="s">
        <v>22</v>
      </c>
      <c r="F142" s="358">
        <f>17.8+21.5</f>
        <v>39.299999999999997</v>
      </c>
      <c r="G142" s="443"/>
      <c r="H142" s="511"/>
      <c r="I142" s="541" t="s">
        <v>22</v>
      </c>
      <c r="J142" s="358">
        <v>0</v>
      </c>
      <c r="K142" s="443"/>
      <c r="L142" s="511"/>
      <c r="M142" s="541" t="s">
        <v>22</v>
      </c>
      <c r="N142" s="358">
        <v>38.200000000000003</v>
      </c>
      <c r="O142" s="443"/>
      <c r="P142" s="511"/>
      <c r="Q142" s="541" t="s">
        <v>22</v>
      </c>
      <c r="R142" s="358">
        <v>0</v>
      </c>
      <c r="S142" s="443"/>
      <c r="T142" s="19"/>
      <c r="U142" s="37" t="s">
        <v>22</v>
      </c>
      <c r="V142" s="35">
        <v>0</v>
      </c>
      <c r="W142" s="39"/>
      <c r="X142" s="19"/>
      <c r="Y142" s="19"/>
      <c r="Z142" s="230"/>
      <c r="AA142" s="54"/>
      <c r="AB142" s="54"/>
    </row>
    <row r="143" spans="1:28" x14ac:dyDescent="0.3">
      <c r="A143" s="147"/>
      <c r="B143" s="146"/>
      <c r="C143" s="28"/>
      <c r="D143" s="148"/>
      <c r="E143" s="37"/>
      <c r="F143" s="35"/>
      <c r="G143" s="39"/>
      <c r="H143" s="16"/>
      <c r="I143" s="37"/>
      <c r="J143" s="35"/>
      <c r="K143" s="39"/>
      <c r="L143" s="16"/>
      <c r="M143" s="37"/>
      <c r="N143" s="35"/>
      <c r="O143" s="39"/>
      <c r="P143" s="16"/>
      <c r="Q143" s="37"/>
      <c r="R143" s="35"/>
      <c r="S143" s="39"/>
      <c r="T143" s="19"/>
      <c r="U143" s="37"/>
      <c r="V143" s="35"/>
      <c r="W143" s="39"/>
      <c r="X143" s="19"/>
      <c r="Y143" s="19"/>
      <c r="Z143" s="230"/>
      <c r="AA143" s="54"/>
      <c r="AB143" s="54"/>
    </row>
    <row r="144" spans="1:28" x14ac:dyDescent="0.3">
      <c r="A144" s="147"/>
      <c r="B144" s="146" t="s">
        <v>93</v>
      </c>
      <c r="C144" s="512" t="s">
        <v>18</v>
      </c>
      <c r="D144" s="544"/>
      <c r="E144" s="541" t="s">
        <v>21</v>
      </c>
      <c r="F144" s="358">
        <f>19.4+21.2</f>
        <v>40.599999999999994</v>
      </c>
      <c r="G144" s="443">
        <f>LARGE(F144:F145,1)</f>
        <v>40.599999999999994</v>
      </c>
      <c r="H144" s="511"/>
      <c r="I144" s="541" t="s">
        <v>21</v>
      </c>
      <c r="J144" s="358">
        <v>0</v>
      </c>
      <c r="K144" s="443">
        <f>LARGE(J144:J145,1)</f>
        <v>0</v>
      </c>
      <c r="L144" s="511"/>
      <c r="M144" s="541" t="s">
        <v>21</v>
      </c>
      <c r="N144" s="358">
        <v>0</v>
      </c>
      <c r="O144" s="443">
        <f>LARGE(N144:N145,1)</f>
        <v>0</v>
      </c>
      <c r="P144" s="511"/>
      <c r="Q144" s="541" t="s">
        <v>21</v>
      </c>
      <c r="R144" s="358">
        <v>39.1</v>
      </c>
      <c r="S144" s="443">
        <f t="shared" ref="S144" si="1">LARGE(R144:R145,1)</f>
        <v>41.2</v>
      </c>
      <c r="T144" s="459"/>
      <c r="U144" s="541" t="s">
        <v>21</v>
      </c>
      <c r="V144" s="358">
        <v>0</v>
      </c>
      <c r="W144" s="443">
        <f>LARGE(V144:V145,1)</f>
        <v>0</v>
      </c>
      <c r="X144" s="459"/>
      <c r="Y144" s="459">
        <f>40.6+41.2</f>
        <v>81.800000000000011</v>
      </c>
      <c r="Z144" s="230">
        <f>RANK(Y144,$Y$123:$Y$156)</f>
        <v>9</v>
      </c>
      <c r="AA144" s="54" t="s">
        <v>290</v>
      </c>
      <c r="AB144" s="319" t="s">
        <v>219</v>
      </c>
    </row>
    <row r="145" spans="1:28" x14ac:dyDescent="0.3">
      <c r="A145" s="147"/>
      <c r="B145" s="146"/>
      <c r="C145" s="512"/>
      <c r="D145" s="544"/>
      <c r="E145" s="541" t="s">
        <v>22</v>
      </c>
      <c r="F145" s="358">
        <f>21.4+17</f>
        <v>38.4</v>
      </c>
      <c r="G145" s="443"/>
      <c r="H145" s="511"/>
      <c r="I145" s="541" t="s">
        <v>22</v>
      </c>
      <c r="J145" s="358">
        <v>0</v>
      </c>
      <c r="K145" s="443"/>
      <c r="L145" s="511"/>
      <c r="M145" s="541" t="s">
        <v>22</v>
      </c>
      <c r="N145" s="358">
        <v>0</v>
      </c>
      <c r="O145" s="443"/>
      <c r="P145" s="511"/>
      <c r="Q145" s="541" t="s">
        <v>22</v>
      </c>
      <c r="R145" s="358">
        <v>41.2</v>
      </c>
      <c r="S145" s="443"/>
      <c r="T145" s="459"/>
      <c r="U145" s="541" t="s">
        <v>22</v>
      </c>
      <c r="V145" s="358">
        <v>0</v>
      </c>
      <c r="W145" s="443"/>
      <c r="X145" s="459"/>
      <c r="Y145" s="459"/>
      <c r="Z145" s="230"/>
      <c r="AA145" s="54"/>
      <c r="AB145" s="54"/>
    </row>
    <row r="146" spans="1:28" x14ac:dyDescent="0.3">
      <c r="A146" s="147"/>
      <c r="B146" s="146"/>
      <c r="C146" s="512"/>
      <c r="D146" s="544"/>
      <c r="E146" s="541"/>
      <c r="F146" s="358"/>
      <c r="G146" s="443"/>
      <c r="H146" s="511"/>
      <c r="I146" s="541"/>
      <c r="J146" s="542"/>
      <c r="K146" s="358"/>
      <c r="L146" s="511"/>
      <c r="M146" s="541"/>
      <c r="N146" s="358"/>
      <c r="O146" s="443"/>
      <c r="P146" s="511"/>
      <c r="Q146" s="541"/>
      <c r="R146" s="358"/>
      <c r="S146" s="443"/>
      <c r="T146" s="459"/>
      <c r="U146" s="541"/>
      <c r="V146" s="358"/>
      <c r="W146" s="443"/>
      <c r="X146" s="459"/>
      <c r="Y146" s="459"/>
      <c r="Z146" s="230"/>
      <c r="AA146" s="54"/>
      <c r="AB146" s="54"/>
    </row>
    <row r="147" spans="1:28" x14ac:dyDescent="0.3">
      <c r="A147" s="147"/>
      <c r="B147" s="146" t="s">
        <v>101</v>
      </c>
      <c r="C147" s="512" t="s">
        <v>15</v>
      </c>
      <c r="D147" s="544"/>
      <c r="E147" s="541" t="s">
        <v>21</v>
      </c>
      <c r="F147" s="358">
        <f>21.6+20.8</f>
        <v>42.400000000000006</v>
      </c>
      <c r="G147" s="443">
        <f>LARGE(F147:F148,1)</f>
        <v>42.400000000000006</v>
      </c>
      <c r="H147" s="511"/>
      <c r="I147" s="541" t="s">
        <v>21</v>
      </c>
      <c r="J147" s="358">
        <v>0</v>
      </c>
      <c r="K147" s="443">
        <f>LARGE(J147:J148,1)</f>
        <v>0</v>
      </c>
      <c r="L147" s="511"/>
      <c r="M147" s="541" t="s">
        <v>21</v>
      </c>
      <c r="N147" s="358">
        <v>43.7</v>
      </c>
      <c r="O147" s="443">
        <f>LARGE(N147:N148,1)</f>
        <v>43.7</v>
      </c>
      <c r="P147" s="511"/>
      <c r="Q147" s="541" t="s">
        <v>21</v>
      </c>
      <c r="R147" s="358">
        <v>41.9</v>
      </c>
      <c r="S147" s="443">
        <f>LARGE(R147:R148,1)</f>
        <v>41.9</v>
      </c>
      <c r="T147" s="459"/>
      <c r="U147" s="541" t="s">
        <v>21</v>
      </c>
      <c r="V147" s="358">
        <v>0</v>
      </c>
      <c r="W147" s="443">
        <f>LARGE(V147:V148,1)</f>
        <v>0</v>
      </c>
      <c r="X147" s="459"/>
      <c r="Y147" s="459">
        <f>42.4+43.7</f>
        <v>86.1</v>
      </c>
      <c r="Z147" s="230">
        <f>RANK(Y147,$Y$123:$Y$156)</f>
        <v>3</v>
      </c>
      <c r="AA147" s="54" t="s">
        <v>290</v>
      </c>
      <c r="AB147" s="54"/>
    </row>
    <row r="148" spans="1:28" x14ac:dyDescent="0.3">
      <c r="A148" s="147"/>
      <c r="B148" s="146"/>
      <c r="C148" s="512"/>
      <c r="D148" s="544"/>
      <c r="E148" s="541" t="s">
        <v>32</v>
      </c>
      <c r="F148" s="358">
        <f>21</f>
        <v>21</v>
      </c>
      <c r="G148" s="443"/>
      <c r="H148" s="511"/>
      <c r="I148" s="541" t="s">
        <v>22</v>
      </c>
      <c r="J148" s="358">
        <v>0</v>
      </c>
      <c r="K148" s="443"/>
      <c r="L148" s="511"/>
      <c r="M148" s="541" t="s">
        <v>22</v>
      </c>
      <c r="N148" s="358">
        <v>36.6</v>
      </c>
      <c r="O148" s="443"/>
      <c r="P148" s="511"/>
      <c r="Q148" s="541" t="s">
        <v>22</v>
      </c>
      <c r="R148" s="358">
        <v>38.6</v>
      </c>
      <c r="S148" s="443"/>
      <c r="T148" s="459"/>
      <c r="U148" s="541" t="s">
        <v>22</v>
      </c>
      <c r="V148" s="358">
        <v>0</v>
      </c>
      <c r="W148" s="443"/>
      <c r="X148" s="459"/>
      <c r="Y148" s="459"/>
      <c r="Z148" s="230"/>
      <c r="AA148" s="54"/>
      <c r="AB148" s="54"/>
    </row>
    <row r="149" spans="1:28" x14ac:dyDescent="0.3">
      <c r="A149" s="147"/>
      <c r="B149" s="146"/>
      <c r="C149" s="512"/>
      <c r="D149" s="544"/>
      <c r="E149" s="541"/>
      <c r="F149" s="358"/>
      <c r="G149" s="443"/>
      <c r="H149" s="511"/>
      <c r="I149" s="541"/>
      <c r="J149" s="358"/>
      <c r="K149" s="443"/>
      <c r="L149" s="511"/>
      <c r="M149" s="541"/>
      <c r="N149" s="358"/>
      <c r="O149" s="443"/>
      <c r="P149" s="511"/>
      <c r="Q149" s="541"/>
      <c r="R149" s="358"/>
      <c r="S149" s="443"/>
      <c r="T149" s="459"/>
      <c r="U149" s="541"/>
      <c r="V149" s="358"/>
      <c r="W149" s="443"/>
      <c r="X149" s="459"/>
      <c r="Y149" s="459"/>
      <c r="Z149" s="230"/>
      <c r="AA149" s="54"/>
      <c r="AB149" s="54"/>
    </row>
    <row r="150" spans="1:28" x14ac:dyDescent="0.3">
      <c r="A150" s="147"/>
      <c r="B150" s="146" t="s">
        <v>97</v>
      </c>
      <c r="C150" s="512" t="s">
        <v>67</v>
      </c>
      <c r="D150" s="544"/>
      <c r="E150" s="541" t="s">
        <v>21</v>
      </c>
      <c r="F150" s="358">
        <v>0</v>
      </c>
      <c r="G150" s="443">
        <f>LARGE(F150:F151,1)</f>
        <v>0</v>
      </c>
      <c r="H150" s="511"/>
      <c r="I150" s="541" t="s">
        <v>21</v>
      </c>
      <c r="J150" s="358">
        <v>39.200000000000003</v>
      </c>
      <c r="K150" s="443">
        <f>LARGE(J150:J151,1)</f>
        <v>39.200000000000003</v>
      </c>
      <c r="L150" s="511"/>
      <c r="M150" s="541" t="s">
        <v>21</v>
      </c>
      <c r="N150" s="358">
        <v>0</v>
      </c>
      <c r="O150" s="443">
        <f>LARGE(N150:N151,1)</f>
        <v>0</v>
      </c>
      <c r="P150" s="511"/>
      <c r="Q150" s="541" t="s">
        <v>21</v>
      </c>
      <c r="R150" s="358">
        <v>0</v>
      </c>
      <c r="S150" s="443">
        <f>LARGE(R150:R151,1)</f>
        <v>0</v>
      </c>
      <c r="T150" s="459"/>
      <c r="U150" s="541" t="s">
        <v>21</v>
      </c>
      <c r="V150" s="358">
        <v>0</v>
      </c>
      <c r="W150" s="443">
        <f>LARGE(V150:V151,1)</f>
        <v>0</v>
      </c>
      <c r="X150" s="459"/>
      <c r="Y150" s="459">
        <v>39.200000000000003</v>
      </c>
      <c r="Z150" s="230">
        <f>RANK(Y150,$Y$123:$Y$156)</f>
        <v>11</v>
      </c>
      <c r="AA150" s="54" t="s">
        <v>296</v>
      </c>
      <c r="AB150" s="54"/>
    </row>
    <row r="151" spans="1:28" x14ac:dyDescent="0.3">
      <c r="A151" s="147"/>
      <c r="B151" s="146"/>
      <c r="C151" s="512"/>
      <c r="D151" s="544"/>
      <c r="E151" s="541" t="s">
        <v>22</v>
      </c>
      <c r="F151" s="358">
        <v>0</v>
      </c>
      <c r="G151" s="443"/>
      <c r="H151" s="511"/>
      <c r="I151" s="541" t="s">
        <v>22</v>
      </c>
      <c r="J151" s="358">
        <v>0</v>
      </c>
      <c r="K151" s="443"/>
      <c r="L151" s="511"/>
      <c r="M151" s="541" t="s">
        <v>22</v>
      </c>
      <c r="N151" s="358">
        <v>0</v>
      </c>
      <c r="O151" s="443"/>
      <c r="P151" s="511"/>
      <c r="Q151" s="541" t="s">
        <v>22</v>
      </c>
      <c r="R151" s="358">
        <v>0</v>
      </c>
      <c r="S151" s="443"/>
      <c r="T151" s="459"/>
      <c r="U151" s="541" t="s">
        <v>22</v>
      </c>
      <c r="V151" s="358">
        <v>0</v>
      </c>
      <c r="W151" s="443"/>
      <c r="X151" s="459"/>
      <c r="Y151" s="459"/>
      <c r="Z151" s="230"/>
      <c r="AA151" s="54"/>
      <c r="AB151" s="54"/>
    </row>
    <row r="152" spans="1:28" x14ac:dyDescent="0.3">
      <c r="A152" s="147"/>
      <c r="B152" s="146"/>
      <c r="C152" s="512"/>
      <c r="D152" s="544"/>
      <c r="E152" s="541"/>
      <c r="F152" s="358"/>
      <c r="G152" s="443"/>
      <c r="H152" s="511"/>
      <c r="I152" s="541"/>
      <c r="J152" s="542"/>
      <c r="K152" s="358"/>
      <c r="L152" s="511"/>
      <c r="M152" s="541"/>
      <c r="N152" s="542"/>
      <c r="O152" s="358"/>
      <c r="P152" s="511"/>
      <c r="Q152" s="541"/>
      <c r="R152" s="542"/>
      <c r="S152" s="358"/>
      <c r="T152" s="459"/>
      <c r="U152" s="541"/>
      <c r="V152" s="542"/>
      <c r="W152" s="358"/>
      <c r="X152" s="459"/>
      <c r="Y152" s="459"/>
      <c r="Z152" s="230"/>
      <c r="AA152" s="54"/>
      <c r="AB152" s="54"/>
    </row>
    <row r="153" spans="1:28" x14ac:dyDescent="0.3">
      <c r="A153" s="147"/>
      <c r="B153" s="146" t="s">
        <v>276</v>
      </c>
      <c r="C153" s="512" t="s">
        <v>18</v>
      </c>
      <c r="D153" s="544"/>
      <c r="E153" s="541" t="s">
        <v>21</v>
      </c>
      <c r="F153" s="358">
        <v>0</v>
      </c>
      <c r="G153" s="443">
        <f>LARGE(F153:F154,1)</f>
        <v>0</v>
      </c>
      <c r="H153" s="511"/>
      <c r="I153" s="541" t="s">
        <v>21</v>
      </c>
      <c r="J153" s="358">
        <v>0</v>
      </c>
      <c r="K153" s="443">
        <f>LARGE(J153:J154,1)</f>
        <v>0</v>
      </c>
      <c r="L153" s="511"/>
      <c r="M153" s="541" t="s">
        <v>21</v>
      </c>
      <c r="N153" s="358">
        <v>0</v>
      </c>
      <c r="O153" s="443">
        <f>LARGE(N153:N154,1)</f>
        <v>0</v>
      </c>
      <c r="P153" s="511"/>
      <c r="Q153" s="541" t="s">
        <v>21</v>
      </c>
      <c r="R153" s="358">
        <v>42.5</v>
      </c>
      <c r="S153" s="443">
        <f>LARGE(R153:R154,1)</f>
        <v>42.5</v>
      </c>
      <c r="T153" s="459"/>
      <c r="U153" s="541" t="s">
        <v>21</v>
      </c>
      <c r="V153" s="358">
        <v>0</v>
      </c>
      <c r="W153" s="443">
        <f>LARGE(V153:V154,1)</f>
        <v>0</v>
      </c>
      <c r="X153" s="459"/>
      <c r="Y153" s="459">
        <v>42.5</v>
      </c>
      <c r="Z153" s="230">
        <f>RANK(Y153,$Y$123:$Y$156)</f>
        <v>10</v>
      </c>
      <c r="AA153" s="54" t="s">
        <v>290</v>
      </c>
      <c r="AB153" s="54"/>
    </row>
    <row r="154" spans="1:28" x14ac:dyDescent="0.3">
      <c r="A154" s="147"/>
      <c r="B154" s="146"/>
      <c r="C154" s="28"/>
      <c r="D154" s="148"/>
      <c r="E154" s="37" t="s">
        <v>22</v>
      </c>
      <c r="F154" s="35">
        <v>0</v>
      </c>
      <c r="G154" s="39"/>
      <c r="H154" s="16"/>
      <c r="I154" s="37" t="s">
        <v>22</v>
      </c>
      <c r="J154" s="35">
        <v>0</v>
      </c>
      <c r="K154" s="39"/>
      <c r="L154" s="16"/>
      <c r="M154" s="37" t="s">
        <v>22</v>
      </c>
      <c r="N154" s="35">
        <v>0</v>
      </c>
      <c r="O154" s="39"/>
      <c r="P154" s="16"/>
      <c r="Q154" s="37" t="s">
        <v>22</v>
      </c>
      <c r="R154" s="35">
        <v>41.4</v>
      </c>
      <c r="S154" s="39"/>
      <c r="T154" s="19"/>
      <c r="U154" s="37" t="s">
        <v>22</v>
      </c>
      <c r="V154" s="35">
        <v>0</v>
      </c>
      <c r="W154" s="39"/>
      <c r="X154" s="19"/>
      <c r="Y154" s="19"/>
      <c r="Z154" s="230"/>
      <c r="AA154" s="54"/>
      <c r="AB154" s="54"/>
    </row>
    <row r="155" spans="1:28" x14ac:dyDescent="0.3">
      <c r="A155" s="429"/>
      <c r="B155" s="428"/>
      <c r="C155" s="28"/>
      <c r="D155" s="430"/>
      <c r="E155" s="37"/>
      <c r="F155" s="35"/>
      <c r="G155" s="39"/>
      <c r="H155" s="16"/>
      <c r="I155" s="37"/>
      <c r="J155" s="35"/>
      <c r="K155" s="39"/>
      <c r="L155" s="16"/>
      <c r="M155" s="37"/>
      <c r="N155" s="35"/>
      <c r="O155" s="39"/>
      <c r="P155" s="16"/>
      <c r="Q155" s="37"/>
      <c r="R155" s="35"/>
      <c r="S155" s="39"/>
      <c r="T155" s="19"/>
      <c r="U155" s="37"/>
      <c r="V155" s="35"/>
      <c r="W155" s="39"/>
      <c r="X155" s="19"/>
      <c r="Y155" s="19"/>
      <c r="Z155" s="230"/>
      <c r="AA155" s="54"/>
      <c r="AB155" s="54"/>
    </row>
    <row r="156" spans="1:28" x14ac:dyDescent="0.3">
      <c r="A156" s="147"/>
      <c r="B156" s="146" t="s">
        <v>98</v>
      </c>
      <c r="C156" s="28" t="s">
        <v>250</v>
      </c>
      <c r="D156" s="148"/>
      <c r="E156" s="37" t="s">
        <v>21</v>
      </c>
      <c r="F156" s="35">
        <v>0</v>
      </c>
      <c r="G156" s="39">
        <f>LARGE(F156:F157,1)</f>
        <v>0</v>
      </c>
      <c r="H156" s="16"/>
      <c r="I156" s="37" t="s">
        <v>21</v>
      </c>
      <c r="J156" s="35">
        <v>0</v>
      </c>
      <c r="K156" s="39">
        <f>LARGE(J156:J157,1)</f>
        <v>0</v>
      </c>
      <c r="L156" s="16"/>
      <c r="M156" s="37" t="s">
        <v>21</v>
      </c>
      <c r="N156" s="35">
        <v>0</v>
      </c>
      <c r="O156" s="39">
        <f>LARGE(N156:N157,1)</f>
        <v>0</v>
      </c>
      <c r="P156" s="16"/>
      <c r="Q156" s="37" t="s">
        <v>21</v>
      </c>
      <c r="R156" s="35">
        <v>37.799999999999997</v>
      </c>
      <c r="S156" s="39">
        <f>LARGE(R156:R157,1)</f>
        <v>41.3</v>
      </c>
      <c r="T156" s="19"/>
      <c r="U156" s="37" t="s">
        <v>21</v>
      </c>
      <c r="V156" s="35">
        <v>0</v>
      </c>
      <c r="W156" s="39">
        <f>LARGE(V156:V157,1)</f>
        <v>0</v>
      </c>
      <c r="X156" s="19"/>
      <c r="Y156" s="19">
        <v>0</v>
      </c>
      <c r="Z156" s="230">
        <f>RANK(Y156,$Y$123:$Y$156)</f>
        <v>12</v>
      </c>
      <c r="AA156" s="54" t="s">
        <v>290</v>
      </c>
      <c r="AB156" s="54"/>
    </row>
    <row r="157" spans="1:28" x14ac:dyDescent="0.3">
      <c r="A157" s="147"/>
      <c r="B157" s="146" t="s">
        <v>249</v>
      </c>
      <c r="C157" s="28"/>
      <c r="D157" s="148"/>
      <c r="E157" s="37" t="s">
        <v>22</v>
      </c>
      <c r="F157" s="35">
        <v>0</v>
      </c>
      <c r="G157" s="39"/>
      <c r="H157" s="16"/>
      <c r="I157" s="37" t="s">
        <v>22</v>
      </c>
      <c r="J157" s="35">
        <v>0</v>
      </c>
      <c r="K157" s="39"/>
      <c r="L157" s="16"/>
      <c r="M157" s="37" t="s">
        <v>22</v>
      </c>
      <c r="N157" s="35">
        <v>0</v>
      </c>
      <c r="O157" s="39"/>
      <c r="P157" s="16"/>
      <c r="Q157" s="37" t="s">
        <v>22</v>
      </c>
      <c r="R157" s="35">
        <v>41.3</v>
      </c>
      <c r="S157" s="39"/>
      <c r="T157" s="19"/>
      <c r="U157" s="37" t="s">
        <v>22</v>
      </c>
      <c r="V157" s="35">
        <v>0</v>
      </c>
      <c r="W157" s="39"/>
      <c r="X157" s="19"/>
      <c r="Y157" s="19"/>
      <c r="Z157" s="230"/>
      <c r="AA157" s="54"/>
      <c r="AB157" s="54"/>
    </row>
    <row r="158" spans="1:28" x14ac:dyDescent="0.3">
      <c r="A158" s="147"/>
      <c r="B158" s="146"/>
      <c r="C158" s="28"/>
      <c r="D158" s="148"/>
      <c r="E158" s="37"/>
      <c r="F158" s="35"/>
      <c r="G158" s="39"/>
      <c r="H158" s="16"/>
      <c r="I158" s="37"/>
      <c r="J158" s="35"/>
      <c r="K158" s="39"/>
      <c r="L158" s="16"/>
      <c r="M158" s="37"/>
      <c r="N158" s="35"/>
      <c r="O158" s="39"/>
      <c r="P158" s="16"/>
      <c r="Q158" s="37"/>
      <c r="R158" s="35"/>
      <c r="S158" s="39"/>
      <c r="T158" s="19"/>
      <c r="U158" s="37"/>
      <c r="V158" s="35"/>
      <c r="W158" s="39"/>
      <c r="X158" s="19"/>
      <c r="Y158" s="19"/>
      <c r="Z158" s="230"/>
      <c r="AA158" s="54"/>
      <c r="AB158" s="54"/>
    </row>
    <row r="159" spans="1:28" hidden="1" x14ac:dyDescent="0.3">
      <c r="A159" s="147"/>
      <c r="B159" s="146"/>
      <c r="C159" s="28"/>
      <c r="D159" s="148"/>
      <c r="E159" s="37" t="s">
        <v>21</v>
      </c>
      <c r="F159" s="35">
        <v>0</v>
      </c>
      <c r="G159" s="39">
        <f>LARGE(F159:F160,1)</f>
        <v>0</v>
      </c>
      <c r="H159" s="16"/>
      <c r="I159" s="37" t="s">
        <v>21</v>
      </c>
      <c r="J159" s="35">
        <v>0</v>
      </c>
      <c r="K159" s="39">
        <f>LARGE(J159:J160,1)</f>
        <v>0</v>
      </c>
      <c r="L159" s="16"/>
      <c r="M159" s="37" t="s">
        <v>21</v>
      </c>
      <c r="N159" s="35">
        <v>0</v>
      </c>
      <c r="O159" s="39">
        <f>LARGE(N159:N160,1)</f>
        <v>0</v>
      </c>
      <c r="P159" s="16"/>
      <c r="Q159" s="37" t="s">
        <v>21</v>
      </c>
      <c r="R159" s="35">
        <v>0</v>
      </c>
      <c r="S159" s="39">
        <f>LARGE(R159:R160,1)</f>
        <v>0</v>
      </c>
      <c r="T159" s="19"/>
      <c r="U159" s="37" t="s">
        <v>21</v>
      </c>
      <c r="V159" s="35">
        <v>0</v>
      </c>
      <c r="W159" s="39">
        <f>LARGE(V159:V160,1)</f>
        <v>0</v>
      </c>
      <c r="X159" s="19"/>
      <c r="Y159" s="19">
        <v>0</v>
      </c>
      <c r="Z159" s="230"/>
      <c r="AA159" s="54"/>
      <c r="AB159" s="54"/>
    </row>
    <row r="160" spans="1:28" hidden="1" x14ac:dyDescent="0.3">
      <c r="A160" s="147"/>
      <c r="B160" s="146"/>
      <c r="C160" s="28"/>
      <c r="D160" s="148"/>
      <c r="E160" s="37" t="s">
        <v>22</v>
      </c>
      <c r="F160" s="35">
        <v>0</v>
      </c>
      <c r="G160" s="39"/>
      <c r="H160" s="16"/>
      <c r="I160" s="37" t="s">
        <v>22</v>
      </c>
      <c r="J160" s="35">
        <v>0</v>
      </c>
      <c r="K160" s="39"/>
      <c r="L160" s="16"/>
      <c r="M160" s="37" t="s">
        <v>22</v>
      </c>
      <c r="N160" s="35">
        <v>0</v>
      </c>
      <c r="O160" s="39"/>
      <c r="P160" s="16"/>
      <c r="Q160" s="37" t="s">
        <v>22</v>
      </c>
      <c r="R160" s="35">
        <v>0</v>
      </c>
      <c r="S160" s="39"/>
      <c r="T160" s="19"/>
      <c r="U160" s="37" t="s">
        <v>22</v>
      </c>
      <c r="V160" s="35">
        <v>0</v>
      </c>
      <c r="W160" s="39"/>
      <c r="X160" s="19"/>
      <c r="Y160" s="19"/>
      <c r="Z160" s="230"/>
      <c r="AA160" s="54"/>
      <c r="AB160" s="54"/>
    </row>
    <row r="161" spans="1:28" hidden="1" x14ac:dyDescent="0.3">
      <c r="A161" s="147"/>
      <c r="B161" s="146"/>
      <c r="C161" s="28"/>
      <c r="D161" s="148"/>
      <c r="E161" s="37"/>
      <c r="F161" s="35"/>
      <c r="G161" s="39"/>
      <c r="H161" s="16"/>
      <c r="I161" s="37"/>
      <c r="J161" s="35"/>
      <c r="K161" s="39"/>
      <c r="L161" s="16"/>
      <c r="M161" s="37"/>
      <c r="N161" s="35"/>
      <c r="O161" s="39"/>
      <c r="P161" s="16"/>
      <c r="Q161" s="37"/>
      <c r="R161" s="35"/>
      <c r="S161" s="39"/>
      <c r="T161" s="19"/>
      <c r="U161" s="37"/>
      <c r="V161" s="35"/>
      <c r="W161" s="39"/>
      <c r="X161" s="19"/>
      <c r="Y161" s="19"/>
      <c r="Z161" s="230"/>
      <c r="AA161" s="54"/>
      <c r="AB161" s="54"/>
    </row>
    <row r="162" spans="1:28" hidden="1" x14ac:dyDescent="0.3">
      <c r="A162" s="147"/>
      <c r="B162" s="146"/>
      <c r="C162" s="28"/>
      <c r="D162" s="148"/>
      <c r="E162" s="37" t="s">
        <v>21</v>
      </c>
      <c r="F162" s="35">
        <v>0</v>
      </c>
      <c r="G162" s="39">
        <f>LARGE(F162:F163,1)</f>
        <v>0</v>
      </c>
      <c r="H162" s="16"/>
      <c r="I162" s="37" t="s">
        <v>21</v>
      </c>
      <c r="J162" s="35">
        <v>0</v>
      </c>
      <c r="K162" s="39">
        <f>LARGE(J162:J163,1)</f>
        <v>0</v>
      </c>
      <c r="L162" s="16"/>
      <c r="M162" s="37" t="s">
        <v>21</v>
      </c>
      <c r="N162" s="35">
        <v>0</v>
      </c>
      <c r="O162" s="39">
        <f>LARGE(N162:N163,1)</f>
        <v>0</v>
      </c>
      <c r="P162" s="16"/>
      <c r="Q162" s="37" t="s">
        <v>21</v>
      </c>
      <c r="R162" s="35">
        <v>0</v>
      </c>
      <c r="S162" s="39">
        <f>LARGE(R162:R163,1)</f>
        <v>0</v>
      </c>
      <c r="T162" s="19"/>
      <c r="U162" s="37" t="s">
        <v>21</v>
      </c>
      <c r="V162" s="35">
        <v>0</v>
      </c>
      <c r="W162" s="39">
        <f>LARGE(V162:V163,1)</f>
        <v>0</v>
      </c>
      <c r="X162" s="19"/>
      <c r="Y162" s="19">
        <v>0</v>
      </c>
      <c r="Z162" s="230"/>
      <c r="AA162" s="54"/>
      <c r="AB162" s="54"/>
    </row>
    <row r="163" spans="1:28" hidden="1" x14ac:dyDescent="0.3">
      <c r="A163" s="147"/>
      <c r="B163" s="146"/>
      <c r="C163" s="28"/>
      <c r="D163" s="148"/>
      <c r="E163" s="37" t="s">
        <v>22</v>
      </c>
      <c r="F163" s="35">
        <v>0</v>
      </c>
      <c r="G163" s="39"/>
      <c r="H163" s="16"/>
      <c r="I163" s="37" t="s">
        <v>22</v>
      </c>
      <c r="J163" s="35">
        <v>0</v>
      </c>
      <c r="K163" s="39"/>
      <c r="L163" s="16"/>
      <c r="M163" s="37" t="s">
        <v>22</v>
      </c>
      <c r="N163" s="35">
        <v>0</v>
      </c>
      <c r="O163" s="39"/>
      <c r="P163" s="16"/>
      <c r="Q163" s="37" t="s">
        <v>22</v>
      </c>
      <c r="R163" s="35">
        <v>0</v>
      </c>
      <c r="S163" s="39"/>
      <c r="T163" s="19"/>
      <c r="U163" s="37" t="s">
        <v>22</v>
      </c>
      <c r="V163" s="35">
        <v>0</v>
      </c>
      <c r="W163" s="39"/>
      <c r="X163" s="19"/>
      <c r="Y163" s="19"/>
      <c r="Z163" s="230"/>
      <c r="AA163" s="54"/>
      <c r="AB163" s="54"/>
    </row>
    <row r="164" spans="1:28" hidden="1" x14ac:dyDescent="0.3">
      <c r="A164" s="147"/>
      <c r="B164" s="146"/>
      <c r="C164" s="28"/>
      <c r="D164" s="148"/>
      <c r="E164" s="37"/>
      <c r="G164" s="39"/>
      <c r="H164" s="16"/>
      <c r="I164" s="37"/>
      <c r="J164" s="35"/>
      <c r="K164" s="39"/>
      <c r="L164" s="16"/>
      <c r="M164" s="37"/>
      <c r="N164" s="35"/>
      <c r="O164" s="39"/>
      <c r="P164" s="16"/>
      <c r="Q164" s="37"/>
      <c r="R164" s="35"/>
      <c r="S164" s="39"/>
      <c r="T164" s="19"/>
      <c r="U164" s="37"/>
      <c r="V164" s="35"/>
      <c r="W164" s="39"/>
      <c r="X164" s="19"/>
      <c r="Y164" s="19"/>
      <c r="Z164" s="230"/>
      <c r="AA164" s="54"/>
      <c r="AB164" s="54"/>
    </row>
    <row r="165" spans="1:28" hidden="1" x14ac:dyDescent="0.3">
      <c r="A165" s="147"/>
      <c r="B165" s="146"/>
      <c r="C165" s="28"/>
      <c r="D165" s="148"/>
      <c r="E165" s="37" t="s">
        <v>21</v>
      </c>
      <c r="F165" s="35">
        <v>0</v>
      </c>
      <c r="G165" s="39">
        <f>LARGE(F165:F166,1)</f>
        <v>0</v>
      </c>
      <c r="H165" s="16"/>
      <c r="I165" s="37" t="s">
        <v>21</v>
      </c>
      <c r="J165" s="35">
        <v>0</v>
      </c>
      <c r="K165" s="39">
        <f>LARGE(J165:J166,1)</f>
        <v>0</v>
      </c>
      <c r="L165" s="16"/>
      <c r="M165" s="37" t="s">
        <v>21</v>
      </c>
      <c r="N165" s="35">
        <v>0</v>
      </c>
      <c r="O165" s="39">
        <f>LARGE(N165:N166,1)</f>
        <v>0</v>
      </c>
      <c r="P165" s="16"/>
      <c r="Q165" s="37" t="s">
        <v>21</v>
      </c>
      <c r="R165" s="35">
        <v>0</v>
      </c>
      <c r="S165" s="39">
        <f>LARGE(R165:R166,1)</f>
        <v>0</v>
      </c>
      <c r="T165" s="19"/>
      <c r="U165" s="37" t="s">
        <v>21</v>
      </c>
      <c r="V165" s="35">
        <v>0</v>
      </c>
      <c r="W165" s="39">
        <f>LARGE(V165:V166,1)</f>
        <v>0</v>
      </c>
      <c r="X165" s="19"/>
      <c r="Y165" s="19">
        <v>0</v>
      </c>
      <c r="Z165" s="230"/>
      <c r="AA165" s="54"/>
      <c r="AB165" s="54"/>
    </row>
    <row r="166" spans="1:28" hidden="1" x14ac:dyDescent="0.3">
      <c r="A166" s="147"/>
      <c r="B166" s="146"/>
      <c r="C166" s="28"/>
      <c r="D166" s="148"/>
      <c r="E166" s="37" t="s">
        <v>22</v>
      </c>
      <c r="F166" s="35">
        <v>0</v>
      </c>
      <c r="G166" s="39"/>
      <c r="H166" s="16"/>
      <c r="I166" s="37" t="s">
        <v>22</v>
      </c>
      <c r="J166" s="35">
        <v>0</v>
      </c>
      <c r="K166" s="39"/>
      <c r="L166" s="16"/>
      <c r="M166" s="37" t="s">
        <v>22</v>
      </c>
      <c r="N166" s="35">
        <v>0</v>
      </c>
      <c r="O166" s="39"/>
      <c r="P166" s="16"/>
      <c r="Q166" s="37" t="s">
        <v>22</v>
      </c>
      <c r="R166" s="35">
        <v>0</v>
      </c>
      <c r="S166" s="39"/>
      <c r="T166" s="19"/>
      <c r="U166" s="37" t="s">
        <v>22</v>
      </c>
      <c r="V166" s="35">
        <v>0</v>
      </c>
      <c r="W166" s="39"/>
      <c r="X166" s="19"/>
      <c r="Y166" s="19"/>
      <c r="Z166" s="230"/>
      <c r="AA166" s="54"/>
      <c r="AB166" s="54"/>
    </row>
    <row r="167" spans="1:28" hidden="1" x14ac:dyDescent="0.3">
      <c r="A167" s="147"/>
      <c r="B167" s="146"/>
      <c r="C167" s="28"/>
      <c r="D167" s="148"/>
      <c r="E167" s="37"/>
      <c r="F167" s="35"/>
      <c r="G167" s="39"/>
      <c r="H167" s="16"/>
      <c r="I167" s="37"/>
      <c r="J167" s="35"/>
      <c r="K167" s="39"/>
      <c r="L167" s="16"/>
      <c r="M167" s="37"/>
      <c r="N167" s="35"/>
      <c r="O167" s="39"/>
      <c r="P167" s="16"/>
      <c r="Q167" s="37"/>
      <c r="R167" s="35"/>
      <c r="S167" s="39"/>
      <c r="T167" s="19"/>
      <c r="U167" s="37"/>
      <c r="V167" s="35"/>
      <c r="W167" s="39"/>
      <c r="X167" s="19"/>
      <c r="Y167" s="19"/>
      <c r="Z167" s="230"/>
      <c r="AA167" s="54"/>
      <c r="AB167" s="54"/>
    </row>
    <row r="168" spans="1:28" hidden="1" x14ac:dyDescent="0.3">
      <c r="A168" s="147"/>
      <c r="B168" s="146"/>
      <c r="C168" s="28"/>
      <c r="D168" s="148"/>
      <c r="E168" s="37" t="s">
        <v>21</v>
      </c>
      <c r="F168" s="35">
        <v>0</v>
      </c>
      <c r="G168" s="39">
        <f>LARGE(F168:F169,1)</f>
        <v>0</v>
      </c>
      <c r="H168" s="16"/>
      <c r="I168" s="37" t="s">
        <v>21</v>
      </c>
      <c r="J168" s="35">
        <v>0</v>
      </c>
      <c r="K168" s="39">
        <f>LARGE(J168:J169,1)</f>
        <v>0</v>
      </c>
      <c r="L168" s="16"/>
      <c r="M168" s="37" t="s">
        <v>21</v>
      </c>
      <c r="N168" s="35">
        <v>0</v>
      </c>
      <c r="O168" s="39">
        <f>LARGE(N168:N169,1)</f>
        <v>0</v>
      </c>
      <c r="P168" s="16"/>
      <c r="Q168" s="37" t="s">
        <v>21</v>
      </c>
      <c r="R168" s="35">
        <v>0</v>
      </c>
      <c r="S168" s="39">
        <f>LARGE(R168:R169,1)</f>
        <v>0</v>
      </c>
      <c r="T168" s="19"/>
      <c r="U168" s="37" t="s">
        <v>21</v>
      </c>
      <c r="V168" s="35">
        <v>0</v>
      </c>
      <c r="W168" s="39">
        <f>LARGE(V168:V169,1)</f>
        <v>0</v>
      </c>
      <c r="X168" s="19"/>
      <c r="Y168" s="19">
        <v>0</v>
      </c>
      <c r="Z168" s="230"/>
      <c r="AA168" s="54"/>
      <c r="AB168" s="54"/>
    </row>
    <row r="169" spans="1:28" hidden="1" x14ac:dyDescent="0.3">
      <c r="A169" s="147"/>
      <c r="B169" s="146"/>
      <c r="C169" s="28"/>
      <c r="D169" s="148"/>
      <c r="E169" s="37" t="s">
        <v>22</v>
      </c>
      <c r="F169" s="35">
        <v>0</v>
      </c>
      <c r="G169" s="39"/>
      <c r="H169" s="16"/>
      <c r="I169" s="37" t="s">
        <v>22</v>
      </c>
      <c r="J169" s="35">
        <v>0</v>
      </c>
      <c r="K169" s="39"/>
      <c r="L169" s="16"/>
      <c r="M169" s="37" t="s">
        <v>22</v>
      </c>
      <c r="N169" s="35">
        <v>0</v>
      </c>
      <c r="O169" s="39"/>
      <c r="P169" s="16"/>
      <c r="Q169" s="37" t="s">
        <v>22</v>
      </c>
      <c r="R169" s="35">
        <v>0</v>
      </c>
      <c r="S169" s="39"/>
      <c r="T169" s="19"/>
      <c r="U169" s="37" t="s">
        <v>22</v>
      </c>
      <c r="V169" s="35">
        <v>0</v>
      </c>
      <c r="W169" s="39"/>
      <c r="X169" s="19"/>
      <c r="Y169" s="19"/>
      <c r="Z169" s="230"/>
      <c r="AA169" s="54"/>
      <c r="AB169" s="54"/>
    </row>
    <row r="170" spans="1:28" ht="15" thickBot="1" x14ac:dyDescent="0.35">
      <c r="A170" s="147"/>
      <c r="B170" s="143"/>
      <c r="C170" s="33"/>
      <c r="D170" s="145"/>
      <c r="E170" s="98"/>
      <c r="F170" s="42"/>
      <c r="G170" s="40"/>
      <c r="H170" s="17"/>
      <c r="I170" s="98"/>
      <c r="J170" s="42"/>
      <c r="K170" s="40"/>
      <c r="L170" s="17"/>
      <c r="M170" s="38"/>
      <c r="N170" s="42"/>
      <c r="O170" s="40"/>
      <c r="P170" s="17"/>
      <c r="Q170" s="38"/>
      <c r="R170" s="42"/>
      <c r="S170" s="40"/>
      <c r="T170" s="20"/>
      <c r="U170" s="38"/>
      <c r="V170" s="42"/>
      <c r="W170" s="40"/>
      <c r="X170" s="20"/>
      <c r="Y170" s="20"/>
      <c r="Z170" s="366"/>
      <c r="AA170" s="56"/>
      <c r="AB170" s="56"/>
    </row>
    <row r="173" spans="1:28" ht="42" customHeight="1" thickBot="1" x14ac:dyDescent="0.35">
      <c r="A173" s="147"/>
      <c r="B173" s="46" t="s">
        <v>275</v>
      </c>
      <c r="C173" s="46"/>
      <c r="D173" s="46"/>
      <c r="E173" s="46"/>
      <c r="F173" s="46"/>
      <c r="G173" s="46"/>
      <c r="H173" s="147"/>
      <c r="I173" s="147"/>
      <c r="L173" s="147"/>
      <c r="M173" s="147"/>
      <c r="P173" s="147"/>
      <c r="Q173" s="147"/>
      <c r="R173" s="147"/>
      <c r="AB173" s="149"/>
    </row>
    <row r="174" spans="1:28" ht="30" customHeight="1" thickBot="1" x14ac:dyDescent="0.45">
      <c r="A174" s="147"/>
      <c r="B174" s="103" t="s">
        <v>19</v>
      </c>
      <c r="C174" s="104"/>
      <c r="D174" s="104"/>
      <c r="E174" s="104"/>
      <c r="F174" s="105"/>
      <c r="G174" s="105"/>
      <c r="H174" s="104"/>
      <c r="I174" s="104"/>
      <c r="J174" s="105"/>
      <c r="K174" s="105"/>
      <c r="L174" s="104"/>
      <c r="M174" s="104"/>
      <c r="N174" s="105"/>
      <c r="O174" s="105"/>
      <c r="P174" s="104"/>
      <c r="Q174" s="104"/>
      <c r="R174" s="104"/>
      <c r="S174" s="105"/>
      <c r="T174" s="105"/>
      <c r="U174" s="104"/>
      <c r="V174" s="104"/>
      <c r="W174" s="105"/>
      <c r="X174" s="105"/>
      <c r="Y174" s="105"/>
      <c r="Z174" s="224"/>
      <c r="AA174" s="539"/>
      <c r="AB174" s="106"/>
    </row>
    <row r="175" spans="1:28" x14ac:dyDescent="0.3">
      <c r="A175" s="148"/>
      <c r="B175" s="681" t="s">
        <v>20</v>
      </c>
      <c r="C175" s="682"/>
      <c r="D175" s="682"/>
      <c r="E175" s="682"/>
      <c r="F175" s="682"/>
      <c r="G175" s="682"/>
      <c r="H175" s="682"/>
      <c r="I175" s="682"/>
      <c r="J175" s="682"/>
      <c r="K175" s="682"/>
      <c r="L175" s="682"/>
      <c r="M175" s="682"/>
      <c r="N175" s="682"/>
      <c r="O175" s="682"/>
      <c r="P175" s="682"/>
      <c r="Q175" s="682"/>
      <c r="R175" s="682"/>
      <c r="S175" s="682"/>
      <c r="T175" s="682"/>
      <c r="U175" s="682"/>
      <c r="V175" s="682"/>
      <c r="W175" s="682"/>
      <c r="X175" s="682"/>
      <c r="Y175" s="682"/>
      <c r="Z175" s="682"/>
      <c r="AA175" s="682"/>
      <c r="AB175" s="683"/>
    </row>
    <row r="176" spans="1:28" ht="15" thickBot="1" x14ac:dyDescent="0.35">
      <c r="A176" s="148"/>
      <c r="B176" s="693"/>
      <c r="C176" s="694"/>
      <c r="D176" s="694"/>
      <c r="E176" s="694"/>
      <c r="F176" s="694"/>
      <c r="G176" s="694"/>
      <c r="H176" s="694"/>
      <c r="I176" s="694"/>
      <c r="J176" s="694"/>
      <c r="K176" s="694"/>
      <c r="L176" s="694"/>
      <c r="M176" s="694"/>
      <c r="N176" s="694"/>
      <c r="O176" s="694"/>
      <c r="P176" s="694"/>
      <c r="Q176" s="694"/>
      <c r="R176" s="694"/>
      <c r="S176" s="694"/>
      <c r="T176" s="694"/>
      <c r="U176" s="694"/>
      <c r="V176" s="694"/>
      <c r="W176" s="694"/>
      <c r="X176" s="694"/>
      <c r="Y176" s="694"/>
      <c r="Z176" s="694"/>
      <c r="AA176" s="694"/>
      <c r="AB176" s="695"/>
    </row>
    <row r="177" spans="1:28" ht="15" thickBot="1" x14ac:dyDescent="0.35">
      <c r="A177" s="148"/>
      <c r="B177" s="108" t="s">
        <v>12</v>
      </c>
      <c r="C177" s="109"/>
      <c r="D177" s="109"/>
      <c r="E177" s="109"/>
      <c r="F177" s="110"/>
      <c r="G177" s="110"/>
      <c r="H177" s="109"/>
      <c r="I177" s="109"/>
      <c r="J177" s="110">
        <v>43.7</v>
      </c>
      <c r="K177" s="110"/>
      <c r="L177" s="109"/>
      <c r="M177" s="109"/>
      <c r="N177" s="110">
        <v>43.2</v>
      </c>
      <c r="O177" s="110"/>
      <c r="P177" s="109"/>
      <c r="Q177" s="109"/>
      <c r="R177" s="109"/>
      <c r="S177" s="110"/>
      <c r="T177" s="110"/>
      <c r="U177" s="109"/>
      <c r="V177" s="109"/>
      <c r="W177" s="110"/>
      <c r="X177" s="110"/>
      <c r="Y177" s="110"/>
      <c r="Z177" s="225"/>
      <c r="AA177" s="540"/>
      <c r="AB177" s="107"/>
    </row>
    <row r="178" spans="1:28" ht="30.6" thickBot="1" x14ac:dyDescent="0.45">
      <c r="A178" s="147"/>
      <c r="B178" s="43" t="s">
        <v>50</v>
      </c>
      <c r="C178" s="24"/>
      <c r="D178" s="27"/>
      <c r="E178" s="678" t="s">
        <v>75</v>
      </c>
      <c r="F178" s="679"/>
      <c r="G178" s="680"/>
      <c r="H178" s="25"/>
      <c r="I178" s="678" t="s">
        <v>7</v>
      </c>
      <c r="J178" s="679"/>
      <c r="K178" s="680"/>
      <c r="L178" s="23"/>
      <c r="M178" s="678" t="s">
        <v>76</v>
      </c>
      <c r="N178" s="679"/>
      <c r="O178" s="680"/>
      <c r="P178" s="23"/>
      <c r="Q178" s="678" t="s">
        <v>124</v>
      </c>
      <c r="R178" s="679"/>
      <c r="S178" s="680"/>
      <c r="T178" s="21"/>
      <c r="U178" s="679"/>
      <c r="V178" s="679"/>
      <c r="W178" s="680"/>
      <c r="X178" s="140"/>
      <c r="Y178" s="356" t="s">
        <v>264</v>
      </c>
      <c r="Z178" s="228" t="s">
        <v>45</v>
      </c>
      <c r="AA178" s="58" t="s">
        <v>274</v>
      </c>
      <c r="AB178" s="52" t="s">
        <v>31</v>
      </c>
    </row>
    <row r="179" spans="1:28" ht="15" thickBot="1" x14ac:dyDescent="0.35">
      <c r="A179" s="147"/>
      <c r="B179" s="26" t="s">
        <v>0</v>
      </c>
      <c r="C179" s="91" t="s">
        <v>1</v>
      </c>
      <c r="D179" s="27" t="s">
        <v>2</v>
      </c>
      <c r="E179" s="99"/>
      <c r="F179" s="36" t="s">
        <v>10</v>
      </c>
      <c r="G179" s="100" t="s">
        <v>8</v>
      </c>
      <c r="H179" s="23"/>
      <c r="I179" s="101"/>
      <c r="J179" s="102" t="s">
        <v>10</v>
      </c>
      <c r="K179" s="36" t="s">
        <v>8</v>
      </c>
      <c r="L179" s="23"/>
      <c r="M179" s="101"/>
      <c r="N179" s="102" t="s">
        <v>10</v>
      </c>
      <c r="O179" s="36" t="s">
        <v>8</v>
      </c>
      <c r="P179" s="23"/>
      <c r="Q179" s="101"/>
      <c r="R179" s="95" t="s">
        <v>10</v>
      </c>
      <c r="S179" s="36" t="s">
        <v>6</v>
      </c>
      <c r="T179" s="96"/>
      <c r="U179" s="101"/>
      <c r="V179" s="95" t="s">
        <v>10</v>
      </c>
      <c r="W179" s="154" t="s">
        <v>6</v>
      </c>
      <c r="X179" s="154"/>
      <c r="Y179" s="96"/>
      <c r="Z179" s="229"/>
      <c r="AA179" s="55"/>
      <c r="AB179" s="55"/>
    </row>
    <row r="180" spans="1:28" x14ac:dyDescent="0.3">
      <c r="A180" s="147"/>
      <c r="B180" s="146" t="s">
        <v>130</v>
      </c>
      <c r="C180" s="512" t="s">
        <v>79</v>
      </c>
      <c r="D180" s="544"/>
      <c r="E180" s="541" t="s">
        <v>21</v>
      </c>
      <c r="F180" s="358">
        <f>21.8+21.7</f>
        <v>43.5</v>
      </c>
      <c r="G180" s="543">
        <f>LARGE(F180:F181,1)</f>
        <v>43.5</v>
      </c>
      <c r="H180" s="511"/>
      <c r="I180" s="541" t="s">
        <v>21</v>
      </c>
      <c r="J180" s="358">
        <v>0</v>
      </c>
      <c r="K180" s="443">
        <f>LARGE(J180:J181,1)</f>
        <v>0</v>
      </c>
      <c r="L180" s="511"/>
      <c r="M180" s="541" t="s">
        <v>21</v>
      </c>
      <c r="N180" s="358">
        <v>40.700000000000003</v>
      </c>
      <c r="O180" s="543">
        <f>LARGE(N180:N181,1)</f>
        <v>44.5</v>
      </c>
      <c r="P180" s="511"/>
      <c r="Q180" s="541" t="s">
        <v>21</v>
      </c>
      <c r="R180" s="358">
        <v>37.799999999999997</v>
      </c>
      <c r="S180" s="443">
        <f>LARGE(R180:R181,1)</f>
        <v>43</v>
      </c>
      <c r="T180" s="19"/>
      <c r="U180" s="37" t="s">
        <v>21</v>
      </c>
      <c r="V180" s="35">
        <v>0</v>
      </c>
      <c r="W180" s="39">
        <f>LARGE(V180:V181,1)</f>
        <v>0</v>
      </c>
      <c r="X180" s="18"/>
      <c r="Y180" s="19">
        <f>43.5+44.5</f>
        <v>88</v>
      </c>
      <c r="Z180" s="230">
        <f>RANK(Y180,$Y$180:$Y$201)</f>
        <v>1</v>
      </c>
      <c r="AA180" s="54" t="s">
        <v>294</v>
      </c>
      <c r="AB180" s="54"/>
    </row>
    <row r="181" spans="1:28" x14ac:dyDescent="0.3">
      <c r="A181" s="147"/>
      <c r="B181" s="146"/>
      <c r="C181" s="512"/>
      <c r="D181" s="544"/>
      <c r="E181" s="541" t="s">
        <v>22</v>
      </c>
      <c r="F181" s="358">
        <f>18.3+22.4</f>
        <v>40.700000000000003</v>
      </c>
      <c r="G181" s="443"/>
      <c r="H181" s="511"/>
      <c r="I181" s="541" t="s">
        <v>22</v>
      </c>
      <c r="J181" s="358">
        <v>0</v>
      </c>
      <c r="K181" s="443"/>
      <c r="L181" s="511"/>
      <c r="M181" s="541" t="s">
        <v>22</v>
      </c>
      <c r="N181" s="358">
        <v>44.5</v>
      </c>
      <c r="O181" s="443"/>
      <c r="P181" s="511"/>
      <c r="Q181" s="541" t="s">
        <v>22</v>
      </c>
      <c r="R181" s="358">
        <v>43</v>
      </c>
      <c r="S181" s="443"/>
      <c r="T181" s="19"/>
      <c r="U181" s="37" t="s">
        <v>22</v>
      </c>
      <c r="V181" s="35">
        <v>0</v>
      </c>
      <c r="W181" s="39"/>
      <c r="X181" s="19"/>
      <c r="Y181" s="19"/>
      <c r="Z181" s="230"/>
      <c r="AA181" s="54"/>
      <c r="AB181" s="54"/>
    </row>
    <row r="182" spans="1:28" x14ac:dyDescent="0.3">
      <c r="A182" s="147"/>
      <c r="B182" s="146"/>
      <c r="C182" s="512"/>
      <c r="D182" s="544"/>
      <c r="E182" s="541"/>
      <c r="F182" s="358"/>
      <c r="G182" s="443"/>
      <c r="H182" s="511"/>
      <c r="I182" s="541"/>
      <c r="J182" s="358"/>
      <c r="K182" s="443"/>
      <c r="L182" s="511"/>
      <c r="M182" s="541"/>
      <c r="N182" s="358"/>
      <c r="O182" s="443"/>
      <c r="P182" s="511"/>
      <c r="Q182" s="541"/>
      <c r="R182" s="358"/>
      <c r="S182" s="443"/>
      <c r="T182" s="19"/>
      <c r="U182" s="37"/>
      <c r="V182" s="35"/>
      <c r="W182" s="39"/>
      <c r="X182" s="19"/>
      <c r="Y182" s="19"/>
      <c r="Z182" s="230"/>
      <c r="AA182" s="54"/>
      <c r="AB182" s="54"/>
    </row>
    <row r="183" spans="1:28" x14ac:dyDescent="0.3">
      <c r="A183" s="147"/>
      <c r="B183" s="146" t="s">
        <v>131</v>
      </c>
      <c r="C183" s="512" t="s">
        <v>67</v>
      </c>
      <c r="D183" s="544"/>
      <c r="E183" s="541" t="s">
        <v>21</v>
      </c>
      <c r="F183" s="358">
        <f>18.3+21.2</f>
        <v>39.5</v>
      </c>
      <c r="G183" s="443">
        <f>LARGE(F183:F184,1)</f>
        <v>41.8</v>
      </c>
      <c r="H183" s="511"/>
      <c r="I183" s="541" t="s">
        <v>21</v>
      </c>
      <c r="J183" s="358">
        <v>40.1</v>
      </c>
      <c r="K183" s="443">
        <f>LARGE(J183:J184,1)</f>
        <v>42.5</v>
      </c>
      <c r="L183" s="511"/>
      <c r="M183" s="541" t="s">
        <v>21</v>
      </c>
      <c r="N183" s="358">
        <v>42.5</v>
      </c>
      <c r="O183" s="443">
        <f>LARGE(N183:N184,1)</f>
        <v>42.5</v>
      </c>
      <c r="P183" s="511"/>
      <c r="Q183" s="541" t="s">
        <v>21</v>
      </c>
      <c r="R183" s="358">
        <v>42.6</v>
      </c>
      <c r="S183" s="443">
        <f>LARGE(R183:R184,1)</f>
        <v>42.8</v>
      </c>
      <c r="T183" s="19"/>
      <c r="U183" s="37" t="s">
        <v>21</v>
      </c>
      <c r="V183" s="35">
        <v>0</v>
      </c>
      <c r="W183" s="39">
        <f>LARGE(V183:V184,1)</f>
        <v>0</v>
      </c>
      <c r="X183" s="19"/>
      <c r="Y183" s="19">
        <f>42.5+42.8</f>
        <v>85.3</v>
      </c>
      <c r="Z183" s="230">
        <f t="shared" ref="Z183:Z201" si="2">RANK(Y183,$Y$180:$Y$201)</f>
        <v>4</v>
      </c>
      <c r="AA183" s="54" t="s">
        <v>290</v>
      </c>
      <c r="AB183" s="54"/>
    </row>
    <row r="184" spans="1:28" x14ac:dyDescent="0.3">
      <c r="A184" s="147"/>
      <c r="B184" s="146"/>
      <c r="C184" s="512"/>
      <c r="D184" s="544"/>
      <c r="E184" s="541" t="s">
        <v>22</v>
      </c>
      <c r="F184" s="358">
        <f>20.8+21</f>
        <v>41.8</v>
      </c>
      <c r="G184" s="443"/>
      <c r="H184" s="511"/>
      <c r="I184" s="541" t="s">
        <v>22</v>
      </c>
      <c r="J184" s="358">
        <v>42.5</v>
      </c>
      <c r="K184" s="443"/>
      <c r="L184" s="511"/>
      <c r="M184" s="541" t="s">
        <v>22</v>
      </c>
      <c r="N184" s="358">
        <v>42.3</v>
      </c>
      <c r="O184" s="443"/>
      <c r="P184" s="511"/>
      <c r="Q184" s="541" t="s">
        <v>22</v>
      </c>
      <c r="R184" s="358">
        <v>42.8</v>
      </c>
      <c r="S184" s="443"/>
      <c r="T184" s="19"/>
      <c r="U184" s="37" t="s">
        <v>22</v>
      </c>
      <c r="V184" s="35">
        <v>0</v>
      </c>
      <c r="W184" s="39"/>
      <c r="X184" s="19"/>
      <c r="Y184" s="19"/>
      <c r="Z184" s="230"/>
      <c r="AA184" s="54"/>
      <c r="AB184" s="54"/>
    </row>
    <row r="185" spans="1:28" x14ac:dyDescent="0.3">
      <c r="A185" s="147"/>
      <c r="B185" s="146"/>
      <c r="C185" s="512"/>
      <c r="D185" s="544"/>
      <c r="E185" s="541"/>
      <c r="F185" s="358"/>
      <c r="G185" s="443"/>
      <c r="H185" s="511"/>
      <c r="I185" s="541"/>
      <c r="J185" s="542"/>
      <c r="K185" s="358"/>
      <c r="L185" s="511"/>
      <c r="M185" s="541"/>
      <c r="N185" s="542"/>
      <c r="O185" s="358"/>
      <c r="P185" s="511"/>
      <c r="Q185" s="541"/>
      <c r="R185" s="542"/>
      <c r="S185" s="358"/>
      <c r="T185" s="19"/>
      <c r="U185" s="37"/>
      <c r="V185" s="41"/>
      <c r="X185" s="19"/>
      <c r="Y185" s="19"/>
      <c r="Z185" s="230"/>
      <c r="AA185" s="54"/>
      <c r="AB185" s="54"/>
    </row>
    <row r="186" spans="1:28" x14ac:dyDescent="0.3">
      <c r="A186" s="147"/>
      <c r="B186" s="146" t="s">
        <v>132</v>
      </c>
      <c r="C186" s="512" t="s">
        <v>67</v>
      </c>
      <c r="D186" s="544"/>
      <c r="E186" s="541" t="s">
        <v>21</v>
      </c>
      <c r="F186" s="358">
        <f>18.5+19.6</f>
        <v>38.1</v>
      </c>
      <c r="G186" s="443">
        <f>LARGE(F186:F187,1)</f>
        <v>43</v>
      </c>
      <c r="H186" s="511"/>
      <c r="I186" s="541" t="s">
        <v>21</v>
      </c>
      <c r="J186" s="358">
        <v>44.3</v>
      </c>
      <c r="K186" s="543">
        <f>LARGE(J186:J187,1)</f>
        <v>44.3</v>
      </c>
      <c r="L186" s="511"/>
      <c r="M186" s="541" t="s">
        <v>21</v>
      </c>
      <c r="N186" s="358">
        <v>0</v>
      </c>
      <c r="O186" s="443">
        <f>LARGE(N186:N187,1)</f>
        <v>0</v>
      </c>
      <c r="P186" s="511"/>
      <c r="Q186" s="541" t="s">
        <v>21</v>
      </c>
      <c r="R186" s="358">
        <v>42.5</v>
      </c>
      <c r="S186" s="443">
        <f>LARGE(R186:R187,1)</f>
        <v>43.1</v>
      </c>
      <c r="T186" s="19"/>
      <c r="U186" s="37" t="s">
        <v>21</v>
      </c>
      <c r="V186" s="35">
        <v>0</v>
      </c>
      <c r="W186" s="39">
        <f>LARGE(V186:V187,1)</f>
        <v>0</v>
      </c>
      <c r="X186" s="19"/>
      <c r="Y186" s="19">
        <f>44.3+43.1</f>
        <v>87.4</v>
      </c>
      <c r="Z186" s="230">
        <f t="shared" si="2"/>
        <v>2</v>
      </c>
      <c r="AA186" s="54" t="s">
        <v>290</v>
      </c>
      <c r="AB186" s="54"/>
    </row>
    <row r="187" spans="1:28" x14ac:dyDescent="0.3">
      <c r="A187" s="147"/>
      <c r="B187" s="146"/>
      <c r="C187" s="512"/>
      <c r="D187" s="544"/>
      <c r="E187" s="541" t="s">
        <v>22</v>
      </c>
      <c r="F187" s="358">
        <f>22+21</f>
        <v>43</v>
      </c>
      <c r="G187" s="443"/>
      <c r="H187" s="511"/>
      <c r="I187" s="541" t="s">
        <v>22</v>
      </c>
      <c r="J187" s="358">
        <v>36.799999999999997</v>
      </c>
      <c r="K187" s="443"/>
      <c r="L187" s="511"/>
      <c r="M187" s="541" t="s">
        <v>22</v>
      </c>
      <c r="N187" s="358">
        <v>0</v>
      </c>
      <c r="O187" s="443"/>
      <c r="P187" s="511"/>
      <c r="Q187" s="541" t="s">
        <v>22</v>
      </c>
      <c r="R187" s="358">
        <v>43.1</v>
      </c>
      <c r="S187" s="443"/>
      <c r="T187" s="19"/>
      <c r="U187" s="37" t="s">
        <v>22</v>
      </c>
      <c r="V187" s="35">
        <v>0</v>
      </c>
      <c r="W187" s="39"/>
      <c r="X187" s="19"/>
      <c r="Y187" s="19"/>
      <c r="Z187" s="230"/>
      <c r="AA187" s="54"/>
      <c r="AB187" s="54"/>
    </row>
    <row r="188" spans="1:28" x14ac:dyDescent="0.3">
      <c r="A188" s="147"/>
      <c r="B188" s="146"/>
      <c r="C188" s="512"/>
      <c r="D188" s="544"/>
      <c r="E188" s="541"/>
      <c r="F188" s="358"/>
      <c r="G188" s="443"/>
      <c r="H188" s="511"/>
      <c r="I188" s="541"/>
      <c r="J188" s="358"/>
      <c r="K188" s="443"/>
      <c r="L188" s="511"/>
      <c r="M188" s="541"/>
      <c r="N188" s="358"/>
      <c r="O188" s="443"/>
      <c r="P188" s="511"/>
      <c r="Q188" s="541"/>
      <c r="R188" s="358"/>
      <c r="S188" s="443"/>
      <c r="T188" s="19"/>
      <c r="U188" s="37"/>
      <c r="V188" s="35"/>
      <c r="W188" s="39"/>
      <c r="X188" s="19"/>
      <c r="Y188" s="19"/>
      <c r="Z188" s="230"/>
      <c r="AA188" s="54"/>
      <c r="AB188" s="54"/>
    </row>
    <row r="189" spans="1:28" x14ac:dyDescent="0.3">
      <c r="A189" s="147"/>
      <c r="B189" s="146" t="s">
        <v>133</v>
      </c>
      <c r="C189" s="512" t="s">
        <v>80</v>
      </c>
      <c r="D189" s="544"/>
      <c r="E189" s="541" t="s">
        <v>21</v>
      </c>
      <c r="F189" s="358">
        <f>21.4+21.4</f>
        <v>42.8</v>
      </c>
      <c r="G189" s="443">
        <f>LARGE(F189:F190,1)</f>
        <v>42.8</v>
      </c>
      <c r="H189" s="511"/>
      <c r="I189" s="541" t="s">
        <v>21</v>
      </c>
      <c r="J189" s="358">
        <v>0</v>
      </c>
      <c r="K189" s="443">
        <f>LARGE(J189:J190,1)</f>
        <v>0</v>
      </c>
      <c r="L189" s="511"/>
      <c r="M189" s="541" t="s">
        <v>21</v>
      </c>
      <c r="N189" s="358">
        <v>42.4</v>
      </c>
      <c r="O189" s="443">
        <f>LARGE(N189:N190,1)</f>
        <v>42.4</v>
      </c>
      <c r="P189" s="511"/>
      <c r="Q189" s="541" t="s">
        <v>21</v>
      </c>
      <c r="R189" s="358">
        <v>42.3</v>
      </c>
      <c r="S189" s="443">
        <f>LARGE(R189:R190,1)</f>
        <v>42.3</v>
      </c>
      <c r="T189" s="19"/>
      <c r="U189" s="37" t="s">
        <v>21</v>
      </c>
      <c r="V189" s="35">
        <v>0</v>
      </c>
      <c r="W189" s="39">
        <f>LARGE(V189:V190,1)</f>
        <v>0</v>
      </c>
      <c r="X189" s="19"/>
      <c r="Y189" s="19">
        <f>42.8+42.4</f>
        <v>85.199999999999989</v>
      </c>
      <c r="Z189" s="230">
        <f t="shared" si="2"/>
        <v>5</v>
      </c>
      <c r="AA189" s="54" t="s">
        <v>290</v>
      </c>
      <c r="AB189" s="54"/>
    </row>
    <row r="190" spans="1:28" x14ac:dyDescent="0.3">
      <c r="A190" s="147"/>
      <c r="B190" s="146"/>
      <c r="C190" s="512"/>
      <c r="D190" s="544"/>
      <c r="E190" s="541" t="s">
        <v>22</v>
      </c>
      <c r="F190" s="358">
        <f>19.3+18.6</f>
        <v>37.900000000000006</v>
      </c>
      <c r="G190" s="443"/>
      <c r="H190" s="511"/>
      <c r="I190" s="541" t="s">
        <v>22</v>
      </c>
      <c r="J190" s="358">
        <v>0</v>
      </c>
      <c r="K190" s="443"/>
      <c r="L190" s="511"/>
      <c r="M190" s="541" t="s">
        <v>22</v>
      </c>
      <c r="N190" s="358">
        <v>36.1</v>
      </c>
      <c r="O190" s="443"/>
      <c r="P190" s="511"/>
      <c r="Q190" s="541" t="s">
        <v>22</v>
      </c>
      <c r="R190" s="358">
        <v>39.200000000000003</v>
      </c>
      <c r="S190" s="443"/>
      <c r="T190" s="19"/>
      <c r="U190" s="37" t="s">
        <v>22</v>
      </c>
      <c r="V190" s="35">
        <v>0</v>
      </c>
      <c r="W190" s="39"/>
      <c r="X190" s="19"/>
      <c r="Y190" s="19"/>
      <c r="Z190" s="230"/>
      <c r="AA190" s="54"/>
      <c r="AB190" s="54"/>
    </row>
    <row r="191" spans="1:28" x14ac:dyDescent="0.3">
      <c r="A191" s="147"/>
      <c r="B191" s="146"/>
      <c r="C191" s="512"/>
      <c r="D191" s="544"/>
      <c r="E191" s="541"/>
      <c r="F191" s="358"/>
      <c r="G191" s="443"/>
      <c r="H191" s="511"/>
      <c r="I191" s="541"/>
      <c r="J191" s="542"/>
      <c r="K191" s="358"/>
      <c r="L191" s="511"/>
      <c r="M191" s="541"/>
      <c r="N191" s="358"/>
      <c r="O191" s="443"/>
      <c r="P191" s="511"/>
      <c r="Q191" s="541"/>
      <c r="R191" s="358"/>
      <c r="S191" s="443"/>
      <c r="T191" s="19"/>
      <c r="U191" s="37"/>
      <c r="V191" s="35"/>
      <c r="W191" s="39"/>
      <c r="X191" s="19"/>
      <c r="Y191" s="19"/>
      <c r="Z191" s="230"/>
      <c r="AA191" s="54"/>
      <c r="AB191" s="54"/>
    </row>
    <row r="192" spans="1:28" x14ac:dyDescent="0.3">
      <c r="A192" s="147"/>
      <c r="B192" s="146" t="s">
        <v>134</v>
      </c>
      <c r="C192" s="512" t="s">
        <v>107</v>
      </c>
      <c r="D192" s="544"/>
      <c r="E192" s="541" t="s">
        <v>21</v>
      </c>
      <c r="F192" s="358">
        <f>18.3+20.7</f>
        <v>39</v>
      </c>
      <c r="G192" s="443">
        <f>LARGE(F192:F193,1)</f>
        <v>39.9</v>
      </c>
      <c r="H192" s="511"/>
      <c r="I192" s="541" t="s">
        <v>21</v>
      </c>
      <c r="J192" s="358">
        <v>42.1</v>
      </c>
      <c r="K192" s="443">
        <f>LARGE(J192:J193,1)</f>
        <v>42.1</v>
      </c>
      <c r="L192" s="511"/>
      <c r="M192" s="541" t="s">
        <v>21</v>
      </c>
      <c r="N192" s="358">
        <v>40.700000000000003</v>
      </c>
      <c r="O192" s="443">
        <f>LARGE(N192:N193,1)</f>
        <v>40.700000000000003</v>
      </c>
      <c r="P192" s="511"/>
      <c r="Q192" s="541" t="s">
        <v>21</v>
      </c>
      <c r="R192" s="358">
        <v>41.8</v>
      </c>
      <c r="S192" s="443">
        <f>LARGE(R192:R193,1)</f>
        <v>42.5</v>
      </c>
      <c r="T192" s="19"/>
      <c r="U192" s="37" t="s">
        <v>21</v>
      </c>
      <c r="V192" s="35">
        <v>0</v>
      </c>
      <c r="W192" s="39">
        <f>LARGE(V192:V193,1)</f>
        <v>0</v>
      </c>
      <c r="X192" s="19"/>
      <c r="Y192" s="19">
        <f>42.1+42.5</f>
        <v>84.6</v>
      </c>
      <c r="Z192" s="230">
        <f t="shared" si="2"/>
        <v>6</v>
      </c>
      <c r="AA192" s="54" t="s">
        <v>290</v>
      </c>
      <c r="AB192" s="54"/>
    </row>
    <row r="193" spans="1:28" x14ac:dyDescent="0.3">
      <c r="A193" s="147"/>
      <c r="B193" s="146"/>
      <c r="C193" s="512"/>
      <c r="D193" s="544"/>
      <c r="E193" s="541" t="s">
        <v>22</v>
      </c>
      <c r="F193" s="358">
        <f>18.9+21</f>
        <v>39.9</v>
      </c>
      <c r="G193" s="443"/>
      <c r="H193" s="511"/>
      <c r="I193" s="541" t="s">
        <v>22</v>
      </c>
      <c r="J193" s="358">
        <v>36.299999999999997</v>
      </c>
      <c r="K193" s="443"/>
      <c r="L193" s="511"/>
      <c r="M193" s="541" t="s">
        <v>22</v>
      </c>
      <c r="N193" s="358">
        <v>40.299999999999997</v>
      </c>
      <c r="O193" s="443"/>
      <c r="P193" s="511"/>
      <c r="Q193" s="541" t="s">
        <v>22</v>
      </c>
      <c r="R193" s="358">
        <v>42.5</v>
      </c>
      <c r="S193" s="443"/>
      <c r="T193" s="19"/>
      <c r="U193" s="37" t="s">
        <v>22</v>
      </c>
      <c r="V193" s="35">
        <v>0</v>
      </c>
      <c r="W193" s="39"/>
      <c r="X193" s="19"/>
      <c r="Y193" s="19"/>
      <c r="Z193" s="230"/>
      <c r="AA193" s="54"/>
      <c r="AB193" s="54"/>
    </row>
    <row r="194" spans="1:28" x14ac:dyDescent="0.3">
      <c r="A194" s="147"/>
      <c r="B194" s="146"/>
      <c r="C194" s="512"/>
      <c r="D194" s="544"/>
      <c r="E194" s="541"/>
      <c r="F194" s="358"/>
      <c r="G194" s="443"/>
      <c r="H194" s="511"/>
      <c r="I194" s="541"/>
      <c r="J194" s="358"/>
      <c r="K194" s="443"/>
      <c r="L194" s="511"/>
      <c r="M194" s="541"/>
      <c r="N194" s="358"/>
      <c r="O194" s="443"/>
      <c r="P194" s="511"/>
      <c r="Q194" s="541"/>
      <c r="R194" s="358"/>
      <c r="S194" s="443"/>
      <c r="T194" s="19"/>
      <c r="U194" s="37"/>
      <c r="V194" s="35"/>
      <c r="W194" s="39"/>
      <c r="X194" s="19"/>
      <c r="Y194" s="19"/>
      <c r="Z194" s="230"/>
      <c r="AA194" s="54"/>
      <c r="AB194" s="54"/>
    </row>
    <row r="195" spans="1:28" x14ac:dyDescent="0.3">
      <c r="A195" s="147"/>
      <c r="B195" s="146" t="s">
        <v>135</v>
      </c>
      <c r="C195" s="512" t="s">
        <v>67</v>
      </c>
      <c r="D195" s="544"/>
      <c r="E195" s="541" t="s">
        <v>21</v>
      </c>
      <c r="F195" s="358">
        <f>20.9+22.1</f>
        <v>43</v>
      </c>
      <c r="G195" s="443">
        <f>LARGE(F195:F196,1)</f>
        <v>43</v>
      </c>
      <c r="H195" s="511"/>
      <c r="I195" s="541" t="s">
        <v>21</v>
      </c>
      <c r="J195" s="358">
        <v>41.8</v>
      </c>
      <c r="K195" s="443">
        <f>LARGE(J195:J196,1)</f>
        <v>41.8</v>
      </c>
      <c r="L195" s="511"/>
      <c r="M195" s="541" t="s">
        <v>21</v>
      </c>
      <c r="N195" s="358">
        <v>43.2</v>
      </c>
      <c r="O195" s="543">
        <f>LARGE(N195:N196,1)</f>
        <v>43.2</v>
      </c>
      <c r="P195" s="511"/>
      <c r="Q195" s="541" t="s">
        <v>21</v>
      </c>
      <c r="R195" s="358">
        <v>42.8</v>
      </c>
      <c r="S195" s="443">
        <f>LARGE(R195:R196,1)</f>
        <v>42.8</v>
      </c>
      <c r="T195" s="19"/>
      <c r="U195" s="37" t="s">
        <v>21</v>
      </c>
      <c r="V195" s="35">
        <v>0</v>
      </c>
      <c r="W195" s="39">
        <f>LARGE(V195:V196,1)</f>
        <v>0</v>
      </c>
      <c r="X195" s="19"/>
      <c r="Y195" s="19">
        <f>43+43.2</f>
        <v>86.2</v>
      </c>
      <c r="Z195" s="545">
        <f t="shared" si="2"/>
        <v>3</v>
      </c>
      <c r="AA195" s="54" t="s">
        <v>290</v>
      </c>
      <c r="AB195" s="54"/>
    </row>
    <row r="196" spans="1:28" x14ac:dyDescent="0.3">
      <c r="A196" s="147"/>
      <c r="B196" s="146"/>
      <c r="C196" s="512"/>
      <c r="D196" s="544"/>
      <c r="E196" s="541" t="s">
        <v>22</v>
      </c>
      <c r="F196" s="358">
        <f>16.6+16.6</f>
        <v>33.200000000000003</v>
      </c>
      <c r="G196" s="443"/>
      <c r="H196" s="511"/>
      <c r="I196" s="541" t="s">
        <v>22</v>
      </c>
      <c r="J196" s="358">
        <v>20.7</v>
      </c>
      <c r="K196" s="443"/>
      <c r="L196" s="511"/>
      <c r="M196" s="541" t="s">
        <v>22</v>
      </c>
      <c r="N196" s="358">
        <v>42.2</v>
      </c>
      <c r="O196" s="443"/>
      <c r="P196" s="511"/>
      <c r="Q196" s="541" t="s">
        <v>22</v>
      </c>
      <c r="R196" s="358">
        <v>41.5</v>
      </c>
      <c r="S196" s="443"/>
      <c r="T196" s="19"/>
      <c r="U196" s="37" t="s">
        <v>22</v>
      </c>
      <c r="V196" s="35">
        <v>0</v>
      </c>
      <c r="W196" s="39"/>
      <c r="X196" s="19"/>
      <c r="Y196" s="19"/>
      <c r="Z196" s="230"/>
      <c r="AA196" s="54"/>
      <c r="AB196" s="54"/>
    </row>
    <row r="197" spans="1:28" x14ac:dyDescent="0.3">
      <c r="A197" s="147"/>
      <c r="B197" s="146"/>
      <c r="C197" s="512"/>
      <c r="D197" s="544"/>
      <c r="E197" s="541"/>
      <c r="F197" s="358"/>
      <c r="G197" s="443"/>
      <c r="H197" s="511"/>
      <c r="I197" s="541"/>
      <c r="J197" s="542"/>
      <c r="K197" s="358"/>
      <c r="L197" s="511"/>
      <c r="M197" s="541"/>
      <c r="N197" s="358"/>
      <c r="O197" s="443"/>
      <c r="P197" s="511"/>
      <c r="Q197" s="541"/>
      <c r="R197" s="358"/>
      <c r="S197" s="443"/>
      <c r="T197" s="19"/>
      <c r="U197" s="37"/>
      <c r="V197" s="35"/>
      <c r="W197" s="39"/>
      <c r="X197" s="19"/>
      <c r="Y197" s="19"/>
      <c r="Z197" s="230"/>
      <c r="AA197" s="54"/>
      <c r="AB197" s="54"/>
    </row>
    <row r="198" spans="1:28" x14ac:dyDescent="0.3">
      <c r="A198" s="147"/>
      <c r="B198" s="146" t="s">
        <v>251</v>
      </c>
      <c r="C198" s="512" t="s">
        <v>67</v>
      </c>
      <c r="D198" s="544"/>
      <c r="E198" s="541" t="s">
        <v>21</v>
      </c>
      <c r="F198" s="358">
        <v>0</v>
      </c>
      <c r="G198" s="443">
        <f>LARGE(F198:F199,1)</f>
        <v>0</v>
      </c>
      <c r="H198" s="511"/>
      <c r="I198" s="541" t="s">
        <v>21</v>
      </c>
      <c r="J198" s="358">
        <v>0</v>
      </c>
      <c r="K198" s="443">
        <f>LARGE(J198:J199,1)</f>
        <v>0</v>
      </c>
      <c r="L198" s="511"/>
      <c r="M198" s="541" t="s">
        <v>21</v>
      </c>
      <c r="N198" s="358">
        <v>0</v>
      </c>
      <c r="O198" s="443">
        <f>LARGE(N198:N199,1)</f>
        <v>0</v>
      </c>
      <c r="P198" s="511"/>
      <c r="Q198" s="541" t="s">
        <v>21</v>
      </c>
      <c r="R198" s="358">
        <v>0</v>
      </c>
      <c r="S198" s="443">
        <f>LARGE(R198:R199,1)</f>
        <v>0</v>
      </c>
      <c r="T198" s="19"/>
      <c r="U198" s="37" t="s">
        <v>21</v>
      </c>
      <c r="V198" s="35">
        <v>0</v>
      </c>
      <c r="W198" s="39">
        <f>LARGE(V198:V199,1)</f>
        <v>0</v>
      </c>
      <c r="X198" s="19"/>
      <c r="Y198" s="19">
        <v>0</v>
      </c>
      <c r="Z198" s="230"/>
      <c r="AA198" s="54" t="s">
        <v>290</v>
      </c>
      <c r="AB198" s="54"/>
    </row>
    <row r="199" spans="1:28" x14ac:dyDescent="0.3">
      <c r="A199" s="147"/>
      <c r="B199" s="146" t="s">
        <v>249</v>
      </c>
      <c r="C199" s="512"/>
      <c r="D199" s="544"/>
      <c r="E199" s="541" t="s">
        <v>22</v>
      </c>
      <c r="F199" s="358">
        <v>0</v>
      </c>
      <c r="G199" s="443"/>
      <c r="H199" s="511"/>
      <c r="I199" s="541" t="s">
        <v>22</v>
      </c>
      <c r="J199" s="358">
        <v>0</v>
      </c>
      <c r="K199" s="443"/>
      <c r="L199" s="511"/>
      <c r="M199" s="541" t="s">
        <v>22</v>
      </c>
      <c r="N199" s="358">
        <v>0</v>
      </c>
      <c r="O199" s="443"/>
      <c r="P199" s="511"/>
      <c r="Q199" s="541" t="s">
        <v>22</v>
      </c>
      <c r="R199" s="358">
        <v>0</v>
      </c>
      <c r="S199" s="443"/>
      <c r="T199" s="19"/>
      <c r="U199" s="37" t="s">
        <v>22</v>
      </c>
      <c r="V199" s="35">
        <v>0</v>
      </c>
      <c r="W199" s="39"/>
      <c r="X199" s="19"/>
      <c r="Y199" s="19"/>
      <c r="Z199" s="230"/>
      <c r="AA199" s="54"/>
      <c r="AB199" s="54"/>
    </row>
    <row r="200" spans="1:28" x14ac:dyDescent="0.3">
      <c r="A200" s="147"/>
      <c r="B200" s="146"/>
      <c r="C200" s="512"/>
      <c r="D200" s="544"/>
      <c r="E200" s="541"/>
      <c r="F200" s="358"/>
      <c r="G200" s="443"/>
      <c r="H200" s="511"/>
      <c r="I200" s="541"/>
      <c r="J200" s="358"/>
      <c r="K200" s="443"/>
      <c r="L200" s="511"/>
      <c r="M200" s="541"/>
      <c r="N200" s="358"/>
      <c r="O200" s="443"/>
      <c r="P200" s="511"/>
      <c r="Q200" s="541"/>
      <c r="R200" s="358"/>
      <c r="S200" s="443"/>
      <c r="T200" s="19"/>
      <c r="U200" s="37"/>
      <c r="V200" s="35"/>
      <c r="W200" s="39"/>
      <c r="X200" s="19"/>
      <c r="Y200" s="19"/>
      <c r="Z200" s="230"/>
      <c r="AA200" s="54"/>
      <c r="AB200" s="54"/>
    </row>
    <row r="201" spans="1:28" hidden="1" x14ac:dyDescent="0.3">
      <c r="A201" s="147"/>
      <c r="B201" s="146"/>
      <c r="C201" s="512"/>
      <c r="D201" s="544"/>
      <c r="E201" s="541" t="s">
        <v>21</v>
      </c>
      <c r="F201" s="358">
        <v>0</v>
      </c>
      <c r="G201" s="443">
        <f>LARGE(F201:F202,1)</f>
        <v>0</v>
      </c>
      <c r="H201" s="511"/>
      <c r="I201" s="541" t="s">
        <v>21</v>
      </c>
      <c r="J201" s="358">
        <v>0</v>
      </c>
      <c r="K201" s="443">
        <f>LARGE(J201:J202,1)</f>
        <v>0</v>
      </c>
      <c r="L201" s="511"/>
      <c r="M201" s="541" t="s">
        <v>21</v>
      </c>
      <c r="N201" s="358">
        <v>0</v>
      </c>
      <c r="O201" s="443">
        <f>LARGE(N201:N202,1)</f>
        <v>0</v>
      </c>
      <c r="P201" s="511"/>
      <c r="Q201" s="541" t="s">
        <v>21</v>
      </c>
      <c r="R201" s="358">
        <v>0</v>
      </c>
      <c r="S201" s="443">
        <f>LARGE(R201:R202,1)</f>
        <v>0</v>
      </c>
      <c r="T201" s="19"/>
      <c r="U201" s="37" t="s">
        <v>21</v>
      </c>
      <c r="V201" s="35">
        <v>0</v>
      </c>
      <c r="W201" s="39">
        <f>LARGE(V201:V202,1)</f>
        <v>0</v>
      </c>
      <c r="X201" s="19"/>
      <c r="Y201" s="19">
        <v>0</v>
      </c>
      <c r="Z201" s="230">
        <f t="shared" si="2"/>
        <v>7</v>
      </c>
      <c r="AA201" s="54"/>
      <c r="AB201" s="54"/>
    </row>
    <row r="202" spans="1:28" hidden="1" x14ac:dyDescent="0.3">
      <c r="A202" s="147"/>
      <c r="B202" s="146"/>
      <c r="C202" s="512"/>
      <c r="D202" s="544"/>
      <c r="E202" s="541" t="s">
        <v>22</v>
      </c>
      <c r="F202" s="358">
        <v>0</v>
      </c>
      <c r="G202" s="443"/>
      <c r="H202" s="511"/>
      <c r="I202" s="541" t="s">
        <v>22</v>
      </c>
      <c r="J202" s="358">
        <v>0</v>
      </c>
      <c r="K202" s="443"/>
      <c r="L202" s="511"/>
      <c r="M202" s="541" t="s">
        <v>22</v>
      </c>
      <c r="N202" s="358">
        <v>0</v>
      </c>
      <c r="O202" s="443"/>
      <c r="P202" s="511"/>
      <c r="Q202" s="541" t="s">
        <v>22</v>
      </c>
      <c r="R202" s="358">
        <v>0</v>
      </c>
      <c r="S202" s="443"/>
      <c r="T202" s="19"/>
      <c r="U202" s="37" t="s">
        <v>22</v>
      </c>
      <c r="V202" s="35">
        <v>0</v>
      </c>
      <c r="W202" s="39"/>
      <c r="X202" s="19"/>
      <c r="Y202" s="19"/>
      <c r="Z202" s="230"/>
      <c r="AA202" s="54"/>
      <c r="AB202" s="54"/>
    </row>
    <row r="203" spans="1:28" hidden="1" x14ac:dyDescent="0.3">
      <c r="A203" s="147"/>
      <c r="B203" s="146"/>
      <c r="C203" s="512"/>
      <c r="D203" s="544"/>
      <c r="E203" s="541"/>
      <c r="F203" s="358"/>
      <c r="G203" s="443"/>
      <c r="H203" s="511"/>
      <c r="I203" s="541"/>
      <c r="J203" s="542"/>
      <c r="K203" s="358"/>
      <c r="L203" s="511"/>
      <c r="M203" s="541"/>
      <c r="N203" s="358"/>
      <c r="O203" s="443"/>
      <c r="P203" s="511"/>
      <c r="Q203" s="541"/>
      <c r="R203" s="358"/>
      <c r="S203" s="443"/>
      <c r="T203" s="19"/>
      <c r="U203" s="37"/>
      <c r="V203" s="35"/>
      <c r="W203" s="39"/>
      <c r="X203" s="19"/>
      <c r="Y203" s="19"/>
      <c r="Z203" s="230"/>
      <c r="AA203" s="54"/>
      <c r="AB203" s="54"/>
    </row>
    <row r="204" spans="1:28" hidden="1" x14ac:dyDescent="0.3">
      <c r="A204" s="147"/>
      <c r="B204" s="146"/>
      <c r="C204" s="512"/>
      <c r="D204" s="544"/>
      <c r="E204" s="541" t="s">
        <v>21</v>
      </c>
      <c r="F204" s="358">
        <v>0</v>
      </c>
      <c r="G204" s="443">
        <f>LARGE(F204:F205,1)</f>
        <v>0</v>
      </c>
      <c r="H204" s="511"/>
      <c r="I204" s="541" t="s">
        <v>21</v>
      </c>
      <c r="J204" s="358">
        <v>0</v>
      </c>
      <c r="K204" s="443">
        <f>LARGE(J204:J205,1)</f>
        <v>0</v>
      </c>
      <c r="L204" s="511"/>
      <c r="M204" s="541" t="s">
        <v>21</v>
      </c>
      <c r="N204" s="358">
        <v>0</v>
      </c>
      <c r="O204" s="443">
        <f>LARGE(N204:N205,1)</f>
        <v>0</v>
      </c>
      <c r="P204" s="511"/>
      <c r="Q204" s="541" t="s">
        <v>21</v>
      </c>
      <c r="R204" s="358">
        <v>0</v>
      </c>
      <c r="S204" s="443">
        <f>LARGE(R204:R205,1)</f>
        <v>0</v>
      </c>
      <c r="T204" s="19"/>
      <c r="U204" s="37" t="s">
        <v>21</v>
      </c>
      <c r="V204" s="35">
        <v>0</v>
      </c>
      <c r="W204" s="39">
        <f>LARGE(V204:V205,1)</f>
        <v>0</v>
      </c>
      <c r="X204" s="19"/>
      <c r="Y204" s="19">
        <v>0</v>
      </c>
      <c r="Z204" s="230">
        <f>RANK(Y204,$Y$9:$Y$56)</f>
        <v>1</v>
      </c>
      <c r="AA204" s="54"/>
      <c r="AB204" s="54"/>
    </row>
    <row r="205" spans="1:28" hidden="1" x14ac:dyDescent="0.3">
      <c r="A205" s="147"/>
      <c r="B205" s="146"/>
      <c r="C205" s="512"/>
      <c r="D205" s="544"/>
      <c r="E205" s="541" t="s">
        <v>32</v>
      </c>
      <c r="F205" s="358">
        <v>0</v>
      </c>
      <c r="G205" s="443"/>
      <c r="H205" s="511"/>
      <c r="I205" s="541" t="s">
        <v>22</v>
      </c>
      <c r="J205" s="358">
        <v>0</v>
      </c>
      <c r="K205" s="443"/>
      <c r="L205" s="511"/>
      <c r="M205" s="541" t="s">
        <v>22</v>
      </c>
      <c r="N205" s="358">
        <v>0</v>
      </c>
      <c r="O205" s="443"/>
      <c r="P205" s="511"/>
      <c r="Q205" s="541" t="s">
        <v>22</v>
      </c>
      <c r="R205" s="358">
        <v>0</v>
      </c>
      <c r="S205" s="443"/>
      <c r="T205" s="19"/>
      <c r="U205" s="37" t="s">
        <v>22</v>
      </c>
      <c r="V205" s="35">
        <v>0</v>
      </c>
      <c r="W205" s="39"/>
      <c r="X205" s="19"/>
      <c r="Y205" s="19"/>
      <c r="Z205" s="230"/>
      <c r="AA205" s="54"/>
      <c r="AB205" s="54"/>
    </row>
    <row r="206" spans="1:28" hidden="1" x14ac:dyDescent="0.3">
      <c r="A206" s="147"/>
      <c r="B206" s="146"/>
      <c r="C206" s="512"/>
      <c r="D206" s="544"/>
      <c r="E206" s="541"/>
      <c r="F206" s="358"/>
      <c r="G206" s="443"/>
      <c r="H206" s="511"/>
      <c r="I206" s="541"/>
      <c r="J206" s="358"/>
      <c r="K206" s="443"/>
      <c r="L206" s="511"/>
      <c r="M206" s="541"/>
      <c r="N206" s="358"/>
      <c r="O206" s="443"/>
      <c r="P206" s="511"/>
      <c r="Q206" s="541"/>
      <c r="R206" s="358"/>
      <c r="S206" s="443"/>
      <c r="T206" s="19"/>
      <c r="U206" s="37"/>
      <c r="V206" s="35"/>
      <c r="W206" s="39"/>
      <c r="X206" s="19"/>
      <c r="Y206" s="19"/>
      <c r="Z206" s="230"/>
      <c r="AA206" s="54"/>
      <c r="AB206" s="54"/>
    </row>
    <row r="207" spans="1:28" hidden="1" x14ac:dyDescent="0.3">
      <c r="A207" s="147"/>
      <c r="B207" s="146"/>
      <c r="C207" s="512"/>
      <c r="D207" s="544"/>
      <c r="E207" s="541" t="s">
        <v>21</v>
      </c>
      <c r="F207" s="358">
        <v>0</v>
      </c>
      <c r="G207" s="443">
        <f>LARGE(F207:F208,1)</f>
        <v>0</v>
      </c>
      <c r="H207" s="511"/>
      <c r="I207" s="541" t="s">
        <v>21</v>
      </c>
      <c r="J207" s="358">
        <v>0</v>
      </c>
      <c r="K207" s="443">
        <f>LARGE(J207:J208,1)</f>
        <v>0</v>
      </c>
      <c r="L207" s="511"/>
      <c r="M207" s="541" t="s">
        <v>21</v>
      </c>
      <c r="N207" s="358">
        <v>0</v>
      </c>
      <c r="O207" s="443">
        <f>LARGE(N207:N208,1)</f>
        <v>0</v>
      </c>
      <c r="P207" s="511"/>
      <c r="Q207" s="541" t="s">
        <v>21</v>
      </c>
      <c r="R207" s="358">
        <v>0</v>
      </c>
      <c r="S207" s="443">
        <f>LARGE(R207:R208,1)</f>
        <v>0</v>
      </c>
      <c r="T207" s="19"/>
      <c r="U207" s="37" t="s">
        <v>21</v>
      </c>
      <c r="V207" s="35">
        <v>0</v>
      </c>
      <c r="W207" s="39">
        <f>LARGE(V207:V208,1)</f>
        <v>0</v>
      </c>
      <c r="X207" s="19"/>
      <c r="Y207" s="19">
        <v>0</v>
      </c>
      <c r="Z207" s="230">
        <f>RANK(Y207,$Y$9:$Y$56)</f>
        <v>1</v>
      </c>
      <c r="AA207" s="54"/>
      <c r="AB207" s="54"/>
    </row>
    <row r="208" spans="1:28" hidden="1" x14ac:dyDescent="0.3">
      <c r="A208" s="147"/>
      <c r="B208" s="146"/>
      <c r="C208" s="512"/>
      <c r="D208" s="544"/>
      <c r="E208" s="541" t="s">
        <v>22</v>
      </c>
      <c r="F208" s="358">
        <v>0</v>
      </c>
      <c r="G208" s="443"/>
      <c r="H208" s="511"/>
      <c r="I208" s="541" t="s">
        <v>22</v>
      </c>
      <c r="J208" s="358">
        <v>0</v>
      </c>
      <c r="K208" s="443"/>
      <c r="L208" s="511"/>
      <c r="M208" s="541" t="s">
        <v>22</v>
      </c>
      <c r="N208" s="358">
        <v>0</v>
      </c>
      <c r="O208" s="443"/>
      <c r="P208" s="511"/>
      <c r="Q208" s="541" t="s">
        <v>22</v>
      </c>
      <c r="R208" s="358">
        <v>0</v>
      </c>
      <c r="S208" s="443"/>
      <c r="T208" s="19"/>
      <c r="U208" s="37" t="s">
        <v>22</v>
      </c>
      <c r="V208" s="35">
        <v>0</v>
      </c>
      <c r="W208" s="39"/>
      <c r="X208" s="19"/>
      <c r="Y208" s="19"/>
      <c r="Z208" s="230"/>
      <c r="AA208" s="54"/>
      <c r="AB208" s="54"/>
    </row>
    <row r="209" spans="1:28" hidden="1" x14ac:dyDescent="0.3">
      <c r="A209" s="147"/>
      <c r="B209" s="146"/>
      <c r="C209" s="512"/>
      <c r="D209" s="544"/>
      <c r="E209" s="541"/>
      <c r="F209" s="358"/>
      <c r="G209" s="443"/>
      <c r="H209" s="511"/>
      <c r="I209" s="541"/>
      <c r="J209" s="542"/>
      <c r="K209" s="358"/>
      <c r="L209" s="511"/>
      <c r="M209" s="541"/>
      <c r="N209" s="542"/>
      <c r="O209" s="358"/>
      <c r="P209" s="511"/>
      <c r="Q209" s="541"/>
      <c r="R209" s="542"/>
      <c r="S209" s="358"/>
      <c r="T209" s="19"/>
      <c r="U209" s="37"/>
      <c r="V209" s="41"/>
      <c r="X209" s="19"/>
      <c r="Y209" s="19"/>
      <c r="Z209" s="230"/>
      <c r="AA209" s="54"/>
      <c r="AB209" s="54"/>
    </row>
    <row r="210" spans="1:28" hidden="1" x14ac:dyDescent="0.3">
      <c r="A210" s="147"/>
      <c r="B210" s="146"/>
      <c r="C210" s="512"/>
      <c r="D210" s="544"/>
      <c r="E210" s="541" t="s">
        <v>21</v>
      </c>
      <c r="F210" s="358">
        <v>0</v>
      </c>
      <c r="G210" s="443">
        <f>LARGE(F210:F211,1)</f>
        <v>0</v>
      </c>
      <c r="H210" s="511"/>
      <c r="I210" s="541" t="s">
        <v>21</v>
      </c>
      <c r="J210" s="358">
        <v>0</v>
      </c>
      <c r="K210" s="443">
        <f>LARGE(J210:J211,1)</f>
        <v>0</v>
      </c>
      <c r="L210" s="511"/>
      <c r="M210" s="541" t="s">
        <v>21</v>
      </c>
      <c r="N210" s="358">
        <v>0</v>
      </c>
      <c r="O210" s="443">
        <f>LARGE(N210:N211,1)</f>
        <v>0</v>
      </c>
      <c r="P210" s="511"/>
      <c r="Q210" s="541" t="s">
        <v>21</v>
      </c>
      <c r="R210" s="358">
        <v>0</v>
      </c>
      <c r="S210" s="443">
        <f>LARGE(R210:R211,1)</f>
        <v>0</v>
      </c>
      <c r="T210" s="19"/>
      <c r="U210" s="37" t="s">
        <v>21</v>
      </c>
      <c r="V210" s="35">
        <v>0</v>
      </c>
      <c r="W210" s="39">
        <f>LARGE(V210:V211,1)</f>
        <v>0</v>
      </c>
      <c r="X210" s="19"/>
      <c r="Y210" s="19">
        <v>0</v>
      </c>
      <c r="Z210" s="230">
        <f>RANK(Y210,$Y$9:$Y$56)</f>
        <v>1</v>
      </c>
      <c r="AA210" s="54"/>
      <c r="AB210" s="54"/>
    </row>
    <row r="211" spans="1:28" hidden="1" x14ac:dyDescent="0.3">
      <c r="A211" s="147"/>
      <c r="B211" s="146"/>
      <c r="C211" s="512"/>
      <c r="D211" s="544"/>
      <c r="E211" s="541" t="s">
        <v>22</v>
      </c>
      <c r="F211" s="358">
        <v>0</v>
      </c>
      <c r="G211" s="443"/>
      <c r="H211" s="511"/>
      <c r="I211" s="541" t="s">
        <v>22</v>
      </c>
      <c r="J211" s="358">
        <v>0</v>
      </c>
      <c r="K211" s="443"/>
      <c r="L211" s="511"/>
      <c r="M211" s="541" t="s">
        <v>22</v>
      </c>
      <c r="N211" s="358">
        <v>0</v>
      </c>
      <c r="O211" s="443"/>
      <c r="P211" s="511"/>
      <c r="Q211" s="541" t="s">
        <v>22</v>
      </c>
      <c r="R211" s="358">
        <v>0</v>
      </c>
      <c r="S211" s="443"/>
      <c r="T211" s="19"/>
      <c r="U211" s="37" t="s">
        <v>22</v>
      </c>
      <c r="V211" s="35">
        <v>0</v>
      </c>
      <c r="W211" s="39"/>
      <c r="X211" s="19"/>
      <c r="Y211" s="19"/>
      <c r="Z211" s="230"/>
      <c r="AA211" s="54"/>
      <c r="AB211" s="54"/>
    </row>
    <row r="212" spans="1:28" hidden="1" x14ac:dyDescent="0.3">
      <c r="A212" s="147"/>
      <c r="B212" s="146"/>
      <c r="C212" s="512"/>
      <c r="D212" s="544"/>
      <c r="E212" s="541"/>
      <c r="F212" s="358"/>
      <c r="G212" s="443"/>
      <c r="H212" s="511"/>
      <c r="I212" s="541"/>
      <c r="J212" s="358"/>
      <c r="K212" s="443"/>
      <c r="L212" s="511"/>
      <c r="M212" s="541"/>
      <c r="N212" s="358"/>
      <c r="O212" s="443"/>
      <c r="P212" s="511"/>
      <c r="Q212" s="541"/>
      <c r="R212" s="358"/>
      <c r="S212" s="443"/>
      <c r="T212" s="19"/>
      <c r="U212" s="37"/>
      <c r="V212" s="35"/>
      <c r="W212" s="39"/>
      <c r="X212" s="19"/>
      <c r="Y212" s="19"/>
      <c r="Z212" s="230"/>
      <c r="AA212" s="54"/>
      <c r="AB212" s="54"/>
    </row>
    <row r="213" spans="1:28" hidden="1" x14ac:dyDescent="0.3">
      <c r="A213" s="147"/>
      <c r="B213" s="146"/>
      <c r="C213" s="512"/>
      <c r="D213" s="544"/>
      <c r="E213" s="541" t="s">
        <v>21</v>
      </c>
      <c r="F213" s="358">
        <v>0</v>
      </c>
      <c r="G213" s="443">
        <f>LARGE(F213:F214,1)</f>
        <v>0</v>
      </c>
      <c r="H213" s="511"/>
      <c r="I213" s="541" t="s">
        <v>21</v>
      </c>
      <c r="J213" s="358">
        <v>0</v>
      </c>
      <c r="K213" s="443">
        <f>LARGE(J213:J214,1)</f>
        <v>0</v>
      </c>
      <c r="L213" s="511"/>
      <c r="M213" s="541" t="s">
        <v>21</v>
      </c>
      <c r="N213" s="358">
        <v>0</v>
      </c>
      <c r="O213" s="443">
        <f>LARGE(N213:N214,1)</f>
        <v>0</v>
      </c>
      <c r="P213" s="511"/>
      <c r="Q213" s="541" t="s">
        <v>21</v>
      </c>
      <c r="R213" s="358">
        <v>0</v>
      </c>
      <c r="S213" s="443">
        <f>LARGE(R213:R214,1)</f>
        <v>0</v>
      </c>
      <c r="T213" s="19"/>
      <c r="U213" s="37" t="s">
        <v>21</v>
      </c>
      <c r="V213" s="35">
        <v>0</v>
      </c>
      <c r="W213" s="39">
        <f>LARGE(V213:V214,1)</f>
        <v>0</v>
      </c>
      <c r="X213" s="19"/>
      <c r="Y213" s="19">
        <v>0</v>
      </c>
      <c r="Z213" s="230">
        <f>RANK(Y213,$Y$9:$Y$56)</f>
        <v>1</v>
      </c>
      <c r="AA213" s="54"/>
      <c r="AB213" s="54"/>
    </row>
    <row r="214" spans="1:28" hidden="1" x14ac:dyDescent="0.3">
      <c r="A214" s="147"/>
      <c r="B214" s="146"/>
      <c r="C214" s="512"/>
      <c r="D214" s="544"/>
      <c r="E214" s="541" t="s">
        <v>22</v>
      </c>
      <c r="F214" s="358">
        <v>0</v>
      </c>
      <c r="G214" s="443"/>
      <c r="H214" s="511"/>
      <c r="I214" s="541" t="s">
        <v>22</v>
      </c>
      <c r="J214" s="358">
        <v>0</v>
      </c>
      <c r="K214" s="443"/>
      <c r="L214" s="511"/>
      <c r="M214" s="541" t="s">
        <v>22</v>
      </c>
      <c r="N214" s="358">
        <v>0</v>
      </c>
      <c r="O214" s="443"/>
      <c r="P214" s="511"/>
      <c r="Q214" s="541" t="s">
        <v>22</v>
      </c>
      <c r="R214" s="358">
        <v>0</v>
      </c>
      <c r="S214" s="443"/>
      <c r="T214" s="19"/>
      <c r="U214" s="37" t="s">
        <v>22</v>
      </c>
      <c r="V214" s="35">
        <v>0</v>
      </c>
      <c r="W214" s="39"/>
      <c r="X214" s="19"/>
      <c r="Y214" s="19"/>
      <c r="Z214" s="230"/>
      <c r="AA214" s="54"/>
      <c r="AB214" s="54"/>
    </row>
    <row r="215" spans="1:28" hidden="1" x14ac:dyDescent="0.3">
      <c r="A215" s="147"/>
      <c r="B215" s="146"/>
      <c r="C215" s="512"/>
      <c r="D215" s="544"/>
      <c r="E215" s="541"/>
      <c r="F215" s="358"/>
      <c r="G215" s="443"/>
      <c r="H215" s="511"/>
      <c r="I215" s="541"/>
      <c r="J215" s="358"/>
      <c r="K215" s="443"/>
      <c r="L215" s="511"/>
      <c r="M215" s="541"/>
      <c r="N215" s="358"/>
      <c r="O215" s="443"/>
      <c r="P215" s="511"/>
      <c r="Q215" s="541"/>
      <c r="R215" s="358"/>
      <c r="S215" s="443"/>
      <c r="T215" s="19"/>
      <c r="U215" s="37"/>
      <c r="V215" s="35"/>
      <c r="W215" s="39"/>
      <c r="X215" s="19"/>
      <c r="Y215" s="19"/>
      <c r="Z215" s="230"/>
      <c r="AA215" s="54"/>
      <c r="AB215" s="54"/>
    </row>
    <row r="216" spans="1:28" hidden="1" x14ac:dyDescent="0.3">
      <c r="A216" s="147"/>
      <c r="B216" s="146"/>
      <c r="C216" s="512"/>
      <c r="D216" s="544"/>
      <c r="E216" s="541" t="s">
        <v>21</v>
      </c>
      <c r="F216" s="358">
        <v>0</v>
      </c>
      <c r="G216" s="443">
        <f>LARGE(F216:F217,1)</f>
        <v>0</v>
      </c>
      <c r="H216" s="511"/>
      <c r="I216" s="541" t="s">
        <v>21</v>
      </c>
      <c r="J216" s="358">
        <v>0</v>
      </c>
      <c r="K216" s="443">
        <f>LARGE(J216:J217,1)</f>
        <v>0</v>
      </c>
      <c r="L216" s="511"/>
      <c r="M216" s="541" t="s">
        <v>21</v>
      </c>
      <c r="N216" s="358">
        <v>0</v>
      </c>
      <c r="O216" s="443">
        <f>LARGE(N216:N217,1)</f>
        <v>0</v>
      </c>
      <c r="P216" s="511"/>
      <c r="Q216" s="541" t="s">
        <v>21</v>
      </c>
      <c r="R216" s="358">
        <v>0</v>
      </c>
      <c r="S216" s="443">
        <f>LARGE(R216:R217,1)</f>
        <v>0</v>
      </c>
      <c r="T216" s="19"/>
      <c r="U216" s="37" t="s">
        <v>21</v>
      </c>
      <c r="V216" s="35">
        <v>0</v>
      </c>
      <c r="W216" s="39">
        <f>LARGE(V216:V217,1)</f>
        <v>0</v>
      </c>
      <c r="X216" s="19"/>
      <c r="Y216" s="19">
        <v>0</v>
      </c>
      <c r="Z216" s="230">
        <f>RANK(Y216,$Y$9:$Y$56)</f>
        <v>1</v>
      </c>
      <c r="AA216" s="54"/>
      <c r="AB216" s="54"/>
    </row>
    <row r="217" spans="1:28" hidden="1" x14ac:dyDescent="0.3">
      <c r="A217" s="147"/>
      <c r="B217" s="146"/>
      <c r="C217" s="512"/>
      <c r="D217" s="544"/>
      <c r="E217" s="541" t="s">
        <v>22</v>
      </c>
      <c r="F217" s="358">
        <v>0</v>
      </c>
      <c r="G217" s="443"/>
      <c r="H217" s="511"/>
      <c r="I217" s="541" t="s">
        <v>22</v>
      </c>
      <c r="J217" s="358">
        <v>0</v>
      </c>
      <c r="K217" s="443"/>
      <c r="L217" s="511"/>
      <c r="M217" s="541" t="s">
        <v>22</v>
      </c>
      <c r="N217" s="358">
        <v>0</v>
      </c>
      <c r="O217" s="443"/>
      <c r="P217" s="511"/>
      <c r="Q217" s="541" t="s">
        <v>22</v>
      </c>
      <c r="R217" s="358">
        <v>0</v>
      </c>
      <c r="S217" s="443"/>
      <c r="T217" s="19"/>
      <c r="U217" s="37" t="s">
        <v>22</v>
      </c>
      <c r="V217" s="35">
        <v>0</v>
      </c>
      <c r="W217" s="39"/>
      <c r="X217" s="19"/>
      <c r="Y217" s="19"/>
      <c r="Z217" s="230"/>
      <c r="AA217" s="54"/>
      <c r="AB217" s="54"/>
    </row>
    <row r="218" spans="1:28" x14ac:dyDescent="0.3">
      <c r="A218" s="147"/>
      <c r="B218" s="433" t="s">
        <v>252</v>
      </c>
      <c r="C218" s="512" t="s">
        <v>67</v>
      </c>
      <c r="D218" s="544"/>
      <c r="E218" s="541" t="s">
        <v>21</v>
      </c>
      <c r="F218" s="358">
        <v>0</v>
      </c>
      <c r="G218" s="443">
        <f>LARGE(F218:F219,1)</f>
        <v>0</v>
      </c>
      <c r="H218" s="511"/>
      <c r="I218" s="541" t="s">
        <v>21</v>
      </c>
      <c r="J218" s="358">
        <v>0</v>
      </c>
      <c r="K218" s="443">
        <f>LARGE(J218:J219,1)</f>
        <v>0</v>
      </c>
      <c r="L218" s="511"/>
      <c r="M218" s="541" t="s">
        <v>21</v>
      </c>
      <c r="N218" s="358">
        <v>0</v>
      </c>
      <c r="O218" s="443">
        <f>LARGE(N218:N219,1)</f>
        <v>0</v>
      </c>
      <c r="P218" s="511"/>
      <c r="Q218" s="541" t="s">
        <v>21</v>
      </c>
      <c r="R218" s="358">
        <v>0</v>
      </c>
      <c r="S218" s="443">
        <f>LARGE(R218:R219,1)</f>
        <v>0</v>
      </c>
      <c r="T218" s="19"/>
      <c r="U218" s="37" t="s">
        <v>21</v>
      </c>
      <c r="V218" s="35">
        <v>0</v>
      </c>
      <c r="W218" s="39">
        <f>LARGE(V218:V219,1)</f>
        <v>0</v>
      </c>
      <c r="X218" s="19"/>
      <c r="Y218" s="19">
        <v>0</v>
      </c>
      <c r="Z218" s="230"/>
      <c r="AA218" s="54" t="s">
        <v>290</v>
      </c>
      <c r="AB218" s="54"/>
    </row>
    <row r="219" spans="1:28" x14ac:dyDescent="0.3">
      <c r="A219" s="147"/>
      <c r="B219" s="146" t="s">
        <v>253</v>
      </c>
      <c r="C219" s="512"/>
      <c r="D219" s="544"/>
      <c r="E219" s="541" t="s">
        <v>22</v>
      </c>
      <c r="F219" s="358">
        <v>0</v>
      </c>
      <c r="G219" s="443"/>
      <c r="H219" s="511"/>
      <c r="I219" s="541" t="s">
        <v>22</v>
      </c>
      <c r="J219" s="358">
        <v>0</v>
      </c>
      <c r="K219" s="443"/>
      <c r="L219" s="511"/>
      <c r="M219" s="541" t="s">
        <v>22</v>
      </c>
      <c r="N219" s="358">
        <v>0</v>
      </c>
      <c r="O219" s="443"/>
      <c r="P219" s="511"/>
      <c r="Q219" s="541" t="s">
        <v>22</v>
      </c>
      <c r="R219" s="358">
        <v>0</v>
      </c>
      <c r="S219" s="443"/>
      <c r="T219" s="19"/>
      <c r="U219" s="37" t="s">
        <v>22</v>
      </c>
      <c r="V219" s="35">
        <v>0</v>
      </c>
      <c r="W219" s="39"/>
      <c r="X219" s="19"/>
      <c r="Y219" s="19"/>
      <c r="Z219" s="230"/>
      <c r="AA219" s="54"/>
      <c r="AB219" s="54"/>
    </row>
    <row r="220" spans="1:28" x14ac:dyDescent="0.3">
      <c r="A220" s="147"/>
      <c r="B220" s="146"/>
      <c r="C220" s="512"/>
      <c r="D220" s="544"/>
      <c r="E220" s="541"/>
      <c r="F220" s="358"/>
      <c r="G220" s="443"/>
      <c r="H220" s="511"/>
      <c r="I220" s="541"/>
      <c r="J220" s="358"/>
      <c r="K220" s="443"/>
      <c r="L220" s="511"/>
      <c r="M220" s="541"/>
      <c r="N220" s="358"/>
      <c r="O220" s="443"/>
      <c r="P220" s="511"/>
      <c r="Q220" s="541"/>
      <c r="R220" s="358"/>
      <c r="S220" s="443"/>
      <c r="T220" s="19"/>
      <c r="U220" s="37"/>
      <c r="V220" s="35"/>
      <c r="W220" s="39"/>
      <c r="X220" s="19"/>
      <c r="Y220" s="19"/>
      <c r="Z220" s="230"/>
      <c r="AA220" s="54"/>
      <c r="AB220" s="54"/>
    </row>
    <row r="221" spans="1:28" x14ac:dyDescent="0.3">
      <c r="A221" s="147"/>
      <c r="B221" s="146" t="s">
        <v>254</v>
      </c>
      <c r="C221" s="512" t="s">
        <v>67</v>
      </c>
      <c r="D221" s="544"/>
      <c r="E221" s="541" t="s">
        <v>21</v>
      </c>
      <c r="F221" s="358">
        <v>0</v>
      </c>
      <c r="G221" s="443">
        <f>LARGE(F221:F222,1)</f>
        <v>0</v>
      </c>
      <c r="H221" s="511"/>
      <c r="I221" s="541" t="s">
        <v>21</v>
      </c>
      <c r="J221" s="358">
        <v>0</v>
      </c>
      <c r="K221" s="443">
        <f>LARGE(J221:J222,1)</f>
        <v>0</v>
      </c>
      <c r="L221" s="511"/>
      <c r="M221" s="541" t="s">
        <v>21</v>
      </c>
      <c r="N221" s="358">
        <v>0</v>
      </c>
      <c r="O221" s="443">
        <f>LARGE(N221:N222,1)</f>
        <v>0</v>
      </c>
      <c r="P221" s="511"/>
      <c r="Q221" s="541" t="s">
        <v>21</v>
      </c>
      <c r="R221" s="358">
        <v>0</v>
      </c>
      <c r="S221" s="443">
        <f>LARGE(R221:R222,1)</f>
        <v>0</v>
      </c>
      <c r="T221" s="19"/>
      <c r="U221" s="37" t="s">
        <v>21</v>
      </c>
      <c r="V221" s="35">
        <v>0</v>
      </c>
      <c r="W221" s="39">
        <f>LARGE(V221:V222,1)</f>
        <v>0</v>
      </c>
      <c r="X221" s="19"/>
      <c r="Y221" s="19">
        <v>0</v>
      </c>
      <c r="Z221" s="230"/>
      <c r="AA221" s="54" t="s">
        <v>290</v>
      </c>
      <c r="AB221" s="54"/>
    </row>
    <row r="222" spans="1:28" x14ac:dyDescent="0.3">
      <c r="A222" s="147"/>
      <c r="B222" s="146" t="s">
        <v>253</v>
      </c>
      <c r="C222" s="512"/>
      <c r="D222" s="544"/>
      <c r="E222" s="541" t="s">
        <v>22</v>
      </c>
      <c r="F222" s="358">
        <v>0</v>
      </c>
      <c r="G222" s="443"/>
      <c r="H222" s="511"/>
      <c r="I222" s="541" t="s">
        <v>22</v>
      </c>
      <c r="J222" s="358">
        <v>0</v>
      </c>
      <c r="K222" s="443"/>
      <c r="L222" s="511"/>
      <c r="M222" s="541" t="s">
        <v>22</v>
      </c>
      <c r="N222" s="358">
        <v>0</v>
      </c>
      <c r="O222" s="443"/>
      <c r="P222" s="511"/>
      <c r="Q222" s="541" t="s">
        <v>22</v>
      </c>
      <c r="R222" s="358">
        <v>0</v>
      </c>
      <c r="S222" s="443"/>
      <c r="T222" s="19"/>
      <c r="U222" s="37" t="s">
        <v>22</v>
      </c>
      <c r="V222" s="35">
        <v>0</v>
      </c>
      <c r="W222" s="39"/>
      <c r="X222" s="19"/>
      <c r="Y222" s="19"/>
      <c r="Z222" s="230"/>
      <c r="AA222" s="54"/>
      <c r="AB222" s="54"/>
    </row>
    <row r="223" spans="1:28" x14ac:dyDescent="0.3">
      <c r="A223" s="147"/>
      <c r="B223" s="146"/>
      <c r="C223" s="512"/>
      <c r="D223" s="544"/>
      <c r="E223" s="541"/>
      <c r="F223" s="358"/>
      <c r="G223" s="443"/>
      <c r="H223" s="511"/>
      <c r="I223" s="541"/>
      <c r="J223" s="358"/>
      <c r="K223" s="443"/>
      <c r="L223" s="511"/>
      <c r="M223" s="541"/>
      <c r="N223" s="358"/>
      <c r="O223" s="443"/>
      <c r="P223" s="511"/>
      <c r="Q223" s="541"/>
      <c r="R223" s="358"/>
      <c r="S223" s="443"/>
      <c r="T223" s="19"/>
      <c r="U223" s="37"/>
      <c r="V223" s="35"/>
      <c r="W223" s="39"/>
      <c r="X223" s="19"/>
      <c r="Y223" s="19"/>
      <c r="Z223" s="230"/>
      <c r="AA223" s="54"/>
      <c r="AB223" s="54"/>
    </row>
    <row r="224" spans="1:28" x14ac:dyDescent="0.3">
      <c r="A224" s="147"/>
      <c r="B224" s="146" t="s">
        <v>255</v>
      </c>
      <c r="C224" s="512" t="s">
        <v>67</v>
      </c>
      <c r="D224" s="544"/>
      <c r="E224" s="541" t="s">
        <v>21</v>
      </c>
      <c r="F224" s="358">
        <v>0</v>
      </c>
      <c r="G224" s="443">
        <f>LARGE(F224:F225,1)</f>
        <v>0</v>
      </c>
      <c r="H224" s="511"/>
      <c r="I224" s="541" t="s">
        <v>21</v>
      </c>
      <c r="J224" s="358">
        <v>0</v>
      </c>
      <c r="K224" s="443">
        <f>LARGE(J224:J225,1)</f>
        <v>0</v>
      </c>
      <c r="L224" s="511"/>
      <c r="M224" s="541" t="s">
        <v>21</v>
      </c>
      <c r="N224" s="358">
        <v>0</v>
      </c>
      <c r="O224" s="443">
        <f>LARGE(N224:N225,1)</f>
        <v>0</v>
      </c>
      <c r="P224" s="511"/>
      <c r="Q224" s="541" t="s">
        <v>21</v>
      </c>
      <c r="R224" s="358">
        <v>0</v>
      </c>
      <c r="S224" s="443">
        <f>LARGE(R224:R225,1)</f>
        <v>0</v>
      </c>
      <c r="T224" s="19"/>
      <c r="U224" s="37" t="s">
        <v>21</v>
      </c>
      <c r="V224" s="35">
        <v>0</v>
      </c>
      <c r="W224" s="39">
        <f>LARGE(V224:V225,1)</f>
        <v>0</v>
      </c>
      <c r="X224" s="19"/>
      <c r="Y224" s="19">
        <v>0</v>
      </c>
      <c r="Z224" s="230"/>
      <c r="AA224" s="54" t="s">
        <v>290</v>
      </c>
      <c r="AB224" s="54"/>
    </row>
    <row r="225" spans="1:28" x14ac:dyDescent="0.3">
      <c r="A225" s="147"/>
      <c r="B225" s="146" t="s">
        <v>256</v>
      </c>
      <c r="C225" s="512"/>
      <c r="D225" s="544"/>
      <c r="E225" s="541" t="s">
        <v>22</v>
      </c>
      <c r="F225" s="358">
        <v>0</v>
      </c>
      <c r="G225" s="443"/>
      <c r="H225" s="511"/>
      <c r="I225" s="541" t="s">
        <v>22</v>
      </c>
      <c r="J225" s="358">
        <v>0</v>
      </c>
      <c r="K225" s="443"/>
      <c r="L225" s="511"/>
      <c r="M225" s="541" t="s">
        <v>22</v>
      </c>
      <c r="N225" s="358">
        <v>0</v>
      </c>
      <c r="O225" s="443"/>
      <c r="P225" s="511"/>
      <c r="Q225" s="541" t="s">
        <v>22</v>
      </c>
      <c r="R225" s="358">
        <v>0</v>
      </c>
      <c r="S225" s="443"/>
      <c r="T225" s="19"/>
      <c r="U225" s="37" t="s">
        <v>22</v>
      </c>
      <c r="V225" s="35">
        <v>0</v>
      </c>
      <c r="W225" s="39"/>
      <c r="X225" s="19"/>
      <c r="Y225" s="19"/>
      <c r="Z225" s="230"/>
      <c r="AA225" s="54"/>
      <c r="AB225" s="54"/>
    </row>
    <row r="226" spans="1:28" x14ac:dyDescent="0.3">
      <c r="A226" s="354"/>
      <c r="B226" s="353"/>
      <c r="C226" s="512"/>
      <c r="D226" s="544"/>
      <c r="E226" s="541"/>
      <c r="F226" s="358"/>
      <c r="G226" s="443"/>
      <c r="H226" s="511"/>
      <c r="I226" s="541"/>
      <c r="J226" s="358"/>
      <c r="K226" s="443"/>
      <c r="L226" s="511"/>
      <c r="M226" s="541"/>
      <c r="N226" s="358"/>
      <c r="O226" s="443"/>
      <c r="P226" s="511"/>
      <c r="Q226" s="541"/>
      <c r="R226" s="358"/>
      <c r="S226" s="443"/>
      <c r="T226" s="19"/>
      <c r="U226" s="37"/>
      <c r="V226" s="35"/>
      <c r="W226" s="39"/>
      <c r="X226" s="19"/>
      <c r="Y226" s="19"/>
      <c r="Z226" s="230"/>
      <c r="AA226" s="54"/>
      <c r="AB226" s="54"/>
    </row>
    <row r="227" spans="1:28" x14ac:dyDescent="0.3">
      <c r="A227" s="354"/>
      <c r="B227" s="353" t="s">
        <v>257</v>
      </c>
      <c r="C227" s="512" t="s">
        <v>79</v>
      </c>
      <c r="D227" s="544"/>
      <c r="E227" s="541" t="s">
        <v>21</v>
      </c>
      <c r="F227" s="358">
        <v>0</v>
      </c>
      <c r="G227" s="443">
        <f>LARGE(F227:F228,1)</f>
        <v>0</v>
      </c>
      <c r="H227" s="511"/>
      <c r="I227" s="541" t="s">
        <v>21</v>
      </c>
      <c r="J227" s="358">
        <v>0</v>
      </c>
      <c r="K227" s="443">
        <f>LARGE(J227:J228,1)</f>
        <v>0</v>
      </c>
      <c r="L227" s="511"/>
      <c r="M227" s="541" t="s">
        <v>21</v>
      </c>
      <c r="N227" s="358">
        <v>0</v>
      </c>
      <c r="O227" s="443">
        <f>LARGE(N227:N228,1)</f>
        <v>0</v>
      </c>
      <c r="P227" s="511"/>
      <c r="Q227" s="541" t="s">
        <v>21</v>
      </c>
      <c r="R227" s="358">
        <v>0</v>
      </c>
      <c r="S227" s="443">
        <f>LARGE(R227:R228,1)</f>
        <v>0</v>
      </c>
      <c r="T227" s="19"/>
      <c r="U227" s="37" t="s">
        <v>21</v>
      </c>
      <c r="V227" s="35">
        <v>0</v>
      </c>
      <c r="W227" s="39">
        <f>LARGE(V227:V228,1)</f>
        <v>0</v>
      </c>
      <c r="X227" s="19"/>
      <c r="Y227" s="19">
        <v>0</v>
      </c>
      <c r="Z227" s="230"/>
      <c r="AA227" s="54" t="s">
        <v>290</v>
      </c>
      <c r="AB227" s="54"/>
    </row>
    <row r="228" spans="1:28" x14ac:dyDescent="0.3">
      <c r="A228" s="354"/>
      <c r="B228" s="353" t="s">
        <v>256</v>
      </c>
      <c r="C228" s="512"/>
      <c r="D228" s="544"/>
      <c r="E228" s="541" t="s">
        <v>22</v>
      </c>
      <c r="F228" s="358">
        <v>0</v>
      </c>
      <c r="G228" s="443"/>
      <c r="H228" s="511"/>
      <c r="I228" s="541" t="s">
        <v>22</v>
      </c>
      <c r="J228" s="358">
        <v>0</v>
      </c>
      <c r="K228" s="443"/>
      <c r="L228" s="511"/>
      <c r="M228" s="541" t="s">
        <v>22</v>
      </c>
      <c r="N228" s="358">
        <v>0</v>
      </c>
      <c r="O228" s="443"/>
      <c r="P228" s="511"/>
      <c r="Q228" s="541" t="s">
        <v>22</v>
      </c>
      <c r="R228" s="358">
        <v>0</v>
      </c>
      <c r="S228" s="443"/>
      <c r="T228" s="19"/>
      <c r="U228" s="37" t="s">
        <v>22</v>
      </c>
      <c r="V228" s="35">
        <v>0</v>
      </c>
      <c r="W228" s="39"/>
      <c r="X228" s="19"/>
      <c r="Y228" s="19"/>
      <c r="Z228" s="230"/>
      <c r="AA228" s="54"/>
      <c r="AB228" s="54"/>
    </row>
    <row r="229" spans="1:28" ht="15" thickBot="1" x14ac:dyDescent="0.35">
      <c r="A229" s="147"/>
      <c r="B229" s="143"/>
      <c r="C229" s="33"/>
      <c r="D229" s="145"/>
      <c r="E229" s="98"/>
      <c r="F229" s="42"/>
      <c r="G229" s="40"/>
      <c r="H229" s="17"/>
      <c r="I229" s="98"/>
      <c r="J229" s="42"/>
      <c r="K229" s="40"/>
      <c r="L229" s="17"/>
      <c r="M229" s="38"/>
      <c r="N229" s="42"/>
      <c r="O229" s="40"/>
      <c r="P229" s="17"/>
      <c r="Q229" s="38"/>
      <c r="R229" s="42"/>
      <c r="S229" s="40"/>
      <c r="T229" s="20"/>
      <c r="U229" s="38"/>
      <c r="V229" s="42"/>
      <c r="W229" s="40"/>
      <c r="X229" s="20"/>
      <c r="Y229" s="20"/>
      <c r="Z229" s="231"/>
      <c r="AA229" s="56"/>
      <c r="AB229" s="56"/>
    </row>
    <row r="232" spans="1:28" ht="42" customHeight="1" thickBot="1" x14ac:dyDescent="0.35">
      <c r="A232" s="147"/>
      <c r="B232" s="46" t="s">
        <v>275</v>
      </c>
      <c r="C232" s="46"/>
      <c r="D232" s="46"/>
      <c r="E232" s="46"/>
      <c r="F232" s="46"/>
      <c r="G232" s="46"/>
      <c r="H232" s="147"/>
      <c r="I232" s="147"/>
      <c r="L232" s="147"/>
      <c r="M232" s="147"/>
      <c r="P232" s="147"/>
      <c r="Q232" s="147"/>
      <c r="R232" s="147"/>
      <c r="AB232" s="149"/>
    </row>
    <row r="233" spans="1:28" ht="30" customHeight="1" thickBot="1" x14ac:dyDescent="0.45">
      <c r="A233" s="147"/>
      <c r="B233" s="103" t="s">
        <v>19</v>
      </c>
      <c r="C233" s="104"/>
      <c r="D233" s="104"/>
      <c r="E233" s="104"/>
      <c r="F233" s="105"/>
      <c r="G233" s="105"/>
      <c r="H233" s="104"/>
      <c r="I233" s="104"/>
      <c r="J233" s="105"/>
      <c r="K233" s="105"/>
      <c r="L233" s="104"/>
      <c r="M233" s="104"/>
      <c r="N233" s="105"/>
      <c r="O233" s="105"/>
      <c r="P233" s="104"/>
      <c r="Q233" s="104"/>
      <c r="R233" s="104"/>
      <c r="S233" s="105"/>
      <c r="T233" s="105"/>
      <c r="U233" s="104"/>
      <c r="V233" s="104"/>
      <c r="W233" s="105"/>
      <c r="X233" s="105"/>
      <c r="Y233" s="105"/>
      <c r="Z233" s="224"/>
      <c r="AA233" s="539"/>
      <c r="AB233" s="106"/>
    </row>
    <row r="234" spans="1:28" x14ac:dyDescent="0.3">
      <c r="A234" s="148"/>
      <c r="B234" s="681" t="s">
        <v>20</v>
      </c>
      <c r="C234" s="682"/>
      <c r="D234" s="682"/>
      <c r="E234" s="682"/>
      <c r="F234" s="682"/>
      <c r="G234" s="682"/>
      <c r="H234" s="682"/>
      <c r="I234" s="682"/>
      <c r="J234" s="682"/>
      <c r="K234" s="682"/>
      <c r="L234" s="682"/>
      <c r="M234" s="682"/>
      <c r="N234" s="682"/>
      <c r="O234" s="682"/>
      <c r="P234" s="682"/>
      <c r="Q234" s="682"/>
      <c r="R234" s="682"/>
      <c r="S234" s="682"/>
      <c r="T234" s="682"/>
      <c r="U234" s="682"/>
      <c r="V234" s="682"/>
      <c r="W234" s="682"/>
      <c r="X234" s="682"/>
      <c r="Y234" s="682"/>
      <c r="Z234" s="682"/>
      <c r="AA234" s="682"/>
      <c r="AB234" s="683"/>
    </row>
    <row r="235" spans="1:28" ht="15" thickBot="1" x14ac:dyDescent="0.35">
      <c r="A235" s="148"/>
      <c r="B235" s="693"/>
      <c r="C235" s="694"/>
      <c r="D235" s="694"/>
      <c r="E235" s="694"/>
      <c r="F235" s="694"/>
      <c r="G235" s="694"/>
      <c r="H235" s="694"/>
      <c r="I235" s="694"/>
      <c r="J235" s="694"/>
      <c r="K235" s="694"/>
      <c r="L235" s="694"/>
      <c r="M235" s="694"/>
      <c r="N235" s="694"/>
      <c r="O235" s="694"/>
      <c r="P235" s="694"/>
      <c r="Q235" s="694"/>
      <c r="R235" s="694"/>
      <c r="S235" s="694"/>
      <c r="T235" s="694"/>
      <c r="U235" s="694"/>
      <c r="V235" s="694"/>
      <c r="W235" s="694"/>
      <c r="X235" s="694"/>
      <c r="Y235" s="694"/>
      <c r="Z235" s="694"/>
      <c r="AA235" s="694"/>
      <c r="AB235" s="695"/>
    </row>
    <row r="236" spans="1:28" ht="15" thickBot="1" x14ac:dyDescent="0.35">
      <c r="A236" s="148"/>
      <c r="B236" s="108" t="s">
        <v>12</v>
      </c>
      <c r="C236" s="109"/>
      <c r="D236" s="109"/>
      <c r="E236" s="109"/>
      <c r="F236" s="110"/>
      <c r="G236" s="110"/>
      <c r="H236" s="109"/>
      <c r="I236" s="109"/>
      <c r="J236" s="110">
        <v>43.7</v>
      </c>
      <c r="K236" s="110"/>
      <c r="L236" s="109"/>
      <c r="M236" s="109"/>
      <c r="N236" s="110">
        <v>43.2</v>
      </c>
      <c r="O236" s="110"/>
      <c r="P236" s="109"/>
      <c r="Q236" s="109"/>
      <c r="R236" s="109"/>
      <c r="S236" s="110"/>
      <c r="T236" s="110"/>
      <c r="U236" s="109"/>
      <c r="V236" s="109"/>
      <c r="W236" s="110"/>
      <c r="X236" s="110"/>
      <c r="Y236" s="110"/>
      <c r="Z236" s="225"/>
      <c r="AA236" s="540"/>
      <c r="AB236" s="107"/>
    </row>
    <row r="237" spans="1:28" ht="30.6" thickBot="1" x14ac:dyDescent="0.45">
      <c r="A237" s="147"/>
      <c r="B237" s="43" t="s">
        <v>48</v>
      </c>
      <c r="C237" s="24"/>
      <c r="D237" s="27"/>
      <c r="E237" s="678" t="s">
        <v>75</v>
      </c>
      <c r="F237" s="679"/>
      <c r="G237" s="680"/>
      <c r="H237" s="25"/>
      <c r="I237" s="678" t="s">
        <v>7</v>
      </c>
      <c r="J237" s="679"/>
      <c r="K237" s="680"/>
      <c r="L237" s="23"/>
      <c r="M237" s="678" t="s">
        <v>76</v>
      </c>
      <c r="N237" s="679"/>
      <c r="O237" s="680"/>
      <c r="P237" s="23"/>
      <c r="Q237" s="678" t="s">
        <v>124</v>
      </c>
      <c r="R237" s="679"/>
      <c r="S237" s="680"/>
      <c r="T237" s="21"/>
      <c r="U237" s="679"/>
      <c r="V237" s="679"/>
      <c r="W237" s="680"/>
      <c r="X237" s="140"/>
      <c r="Y237" s="356" t="s">
        <v>264</v>
      </c>
      <c r="Z237" s="228" t="s">
        <v>45</v>
      </c>
      <c r="AA237" s="58" t="s">
        <v>289</v>
      </c>
      <c r="AB237" s="52" t="s">
        <v>31</v>
      </c>
    </row>
    <row r="238" spans="1:28" ht="15" thickBot="1" x14ac:dyDescent="0.35">
      <c r="A238" s="147"/>
      <c r="B238" s="26" t="s">
        <v>0</v>
      </c>
      <c r="C238" s="91" t="s">
        <v>1</v>
      </c>
      <c r="D238" s="27" t="s">
        <v>2</v>
      </c>
      <c r="E238" s="99"/>
      <c r="F238" s="36" t="s">
        <v>10</v>
      </c>
      <c r="G238" s="100" t="s">
        <v>8</v>
      </c>
      <c r="H238" s="23"/>
      <c r="I238" s="101"/>
      <c r="J238" s="102" t="s">
        <v>10</v>
      </c>
      <c r="K238" s="36" t="s">
        <v>8</v>
      </c>
      <c r="L238" s="23"/>
      <c r="M238" s="101"/>
      <c r="N238" s="102" t="s">
        <v>10</v>
      </c>
      <c r="O238" s="36" t="s">
        <v>8</v>
      </c>
      <c r="P238" s="23"/>
      <c r="Q238" s="101"/>
      <c r="R238" s="95" t="s">
        <v>10</v>
      </c>
      <c r="S238" s="36" t="s">
        <v>6</v>
      </c>
      <c r="T238" s="96"/>
      <c r="U238" s="101"/>
      <c r="V238" s="95" t="s">
        <v>10</v>
      </c>
      <c r="W238" s="154" t="s">
        <v>6</v>
      </c>
      <c r="X238" s="154"/>
      <c r="Y238" s="96"/>
      <c r="Z238" s="229"/>
      <c r="AA238" s="55"/>
      <c r="AB238" s="55"/>
    </row>
    <row r="239" spans="1:28" x14ac:dyDescent="0.3">
      <c r="A239" s="147"/>
      <c r="B239" s="361" t="s">
        <v>221</v>
      </c>
      <c r="C239" s="512" t="s">
        <v>107</v>
      </c>
      <c r="D239" s="544"/>
      <c r="E239" s="541" t="s">
        <v>21</v>
      </c>
      <c r="F239" s="358">
        <v>0</v>
      </c>
      <c r="G239" s="443">
        <f>LARGE(F239:F240,1)</f>
        <v>0</v>
      </c>
      <c r="H239" s="511"/>
      <c r="I239" s="541" t="s">
        <v>21</v>
      </c>
      <c r="J239" s="358">
        <v>0</v>
      </c>
      <c r="K239" s="443">
        <f>LARGE(J239:J240,1)</f>
        <v>0</v>
      </c>
      <c r="L239" s="511"/>
      <c r="M239" s="541" t="s">
        <v>21</v>
      </c>
      <c r="N239" s="358">
        <v>0</v>
      </c>
      <c r="O239" s="443">
        <f>LARGE(N239:N240,1)</f>
        <v>0</v>
      </c>
      <c r="P239" s="511"/>
      <c r="Q239" s="541" t="s">
        <v>21</v>
      </c>
      <c r="R239" s="358">
        <v>0</v>
      </c>
      <c r="S239" s="443">
        <f>LARGE(R239:R240,1)</f>
        <v>0</v>
      </c>
      <c r="T239" s="19"/>
      <c r="U239" s="37" t="s">
        <v>21</v>
      </c>
      <c r="V239" s="35">
        <v>0</v>
      </c>
      <c r="W239" s="39">
        <f>LARGE(V239:V240,1)</f>
        <v>0</v>
      </c>
      <c r="X239" s="18"/>
      <c r="Y239" s="19">
        <v>0</v>
      </c>
      <c r="Z239" s="230">
        <f>RANK(Y239,$Y$239:$Y$251)</f>
        <v>4</v>
      </c>
      <c r="AA239" s="54"/>
      <c r="AB239" s="319" t="s">
        <v>170</v>
      </c>
    </row>
    <row r="240" spans="1:28" x14ac:dyDescent="0.3">
      <c r="A240" s="147"/>
      <c r="B240" s="361" t="s">
        <v>227</v>
      </c>
      <c r="C240" s="512"/>
      <c r="D240" s="544"/>
      <c r="E240" s="541" t="s">
        <v>22</v>
      </c>
      <c r="F240" s="358">
        <v>0</v>
      </c>
      <c r="G240" s="443"/>
      <c r="H240" s="511"/>
      <c r="I240" s="541" t="s">
        <v>22</v>
      </c>
      <c r="J240" s="358">
        <v>0</v>
      </c>
      <c r="K240" s="443"/>
      <c r="L240" s="511"/>
      <c r="M240" s="541" t="s">
        <v>22</v>
      </c>
      <c r="N240" s="358">
        <v>0</v>
      </c>
      <c r="O240" s="443"/>
      <c r="P240" s="511"/>
      <c r="Q240" s="541" t="s">
        <v>22</v>
      </c>
      <c r="R240" s="358">
        <v>0</v>
      </c>
      <c r="S240" s="443"/>
      <c r="T240" s="19"/>
      <c r="U240" s="37" t="s">
        <v>22</v>
      </c>
      <c r="V240" s="35">
        <v>0</v>
      </c>
      <c r="W240" s="39"/>
      <c r="X240" s="19"/>
      <c r="Y240" s="19"/>
      <c r="Z240" s="230"/>
      <c r="AA240" s="54"/>
      <c r="AB240" s="54"/>
    </row>
    <row r="241" spans="1:28" x14ac:dyDescent="0.3">
      <c r="A241" s="147"/>
      <c r="B241" s="146"/>
      <c r="C241" s="512"/>
      <c r="D241" s="544"/>
      <c r="E241" s="541"/>
      <c r="F241" s="358"/>
      <c r="G241" s="443"/>
      <c r="H241" s="511"/>
      <c r="I241" s="541"/>
      <c r="J241" s="358"/>
      <c r="K241" s="443"/>
      <c r="L241" s="511"/>
      <c r="M241" s="541"/>
      <c r="N241" s="358"/>
      <c r="O241" s="443"/>
      <c r="P241" s="511"/>
      <c r="Q241" s="541"/>
      <c r="R241" s="358"/>
      <c r="S241" s="443"/>
      <c r="T241" s="19"/>
      <c r="U241" s="37"/>
      <c r="V241" s="35"/>
      <c r="W241" s="39"/>
      <c r="X241" s="19"/>
      <c r="Y241" s="19"/>
      <c r="Z241" s="230"/>
      <c r="AA241" s="54"/>
      <c r="AB241" s="54"/>
    </row>
    <row r="242" spans="1:28" x14ac:dyDescent="0.3">
      <c r="A242" s="147"/>
      <c r="B242" s="146" t="s">
        <v>136</v>
      </c>
      <c r="C242" s="512" t="s">
        <v>67</v>
      </c>
      <c r="D242" s="544"/>
      <c r="E242" s="541" t="s">
        <v>21</v>
      </c>
      <c r="F242" s="358">
        <f>20.9+21</f>
        <v>41.9</v>
      </c>
      <c r="G242" s="543">
        <f>LARGE(F242:F243,1)</f>
        <v>45.1</v>
      </c>
      <c r="H242" s="511"/>
      <c r="I242" s="541" t="s">
        <v>21</v>
      </c>
      <c r="J242" s="358">
        <v>44</v>
      </c>
      <c r="K242" s="443">
        <f>LARGE(J242:J243,1)</f>
        <v>44</v>
      </c>
      <c r="L242" s="511"/>
      <c r="M242" s="541" t="s">
        <v>21</v>
      </c>
      <c r="N242" s="358">
        <v>44.3</v>
      </c>
      <c r="O242" s="443">
        <f>LARGE(N242:N243,1)</f>
        <v>44.3</v>
      </c>
      <c r="P242" s="511"/>
      <c r="Q242" s="541" t="s">
        <v>21</v>
      </c>
      <c r="R242" s="358">
        <v>44.5</v>
      </c>
      <c r="S242" s="543">
        <f>LARGE(R242:R243,1)</f>
        <v>44.5</v>
      </c>
      <c r="T242" s="19"/>
      <c r="U242" s="37" t="s">
        <v>21</v>
      </c>
      <c r="V242" s="35">
        <v>0</v>
      </c>
      <c r="W242" s="39">
        <f>LARGE(V242:V243,1)</f>
        <v>0</v>
      </c>
      <c r="X242" s="19"/>
      <c r="Y242" s="19">
        <f>45+44.3</f>
        <v>89.3</v>
      </c>
      <c r="Z242" s="230">
        <f t="shared" ref="Z242:Z251" si="3">RANK(Y242,$Y$239:$Y$251)</f>
        <v>1</v>
      </c>
      <c r="AA242" s="54" t="s">
        <v>294</v>
      </c>
      <c r="AB242" s="54"/>
    </row>
    <row r="243" spans="1:28" x14ac:dyDescent="0.3">
      <c r="A243" s="147"/>
      <c r="B243" s="146" t="s">
        <v>258</v>
      </c>
      <c r="C243" s="512"/>
      <c r="D243" s="544"/>
      <c r="E243" s="541" t="s">
        <v>22</v>
      </c>
      <c r="F243" s="358">
        <f>23+22.1</f>
        <v>45.1</v>
      </c>
      <c r="G243" s="443"/>
      <c r="H243" s="511"/>
      <c r="I243" s="541" t="s">
        <v>22</v>
      </c>
      <c r="J243" s="358">
        <v>42</v>
      </c>
      <c r="K243" s="443"/>
      <c r="L243" s="511"/>
      <c r="M243" s="541" t="s">
        <v>22</v>
      </c>
      <c r="N243" s="358">
        <v>43.7</v>
      </c>
      <c r="O243" s="443"/>
      <c r="P243" s="511"/>
      <c r="Q243" s="541" t="s">
        <v>22</v>
      </c>
      <c r="R243" s="358">
        <v>43.9</v>
      </c>
      <c r="S243" s="443"/>
      <c r="T243" s="19"/>
      <c r="U243" s="37" t="s">
        <v>22</v>
      </c>
      <c r="V243" s="35">
        <v>0</v>
      </c>
      <c r="W243" s="39"/>
      <c r="X243" s="19"/>
      <c r="Y243" s="19"/>
      <c r="Z243" s="230"/>
      <c r="AA243" s="54"/>
      <c r="AB243" s="54"/>
    </row>
    <row r="244" spans="1:28" x14ac:dyDescent="0.3">
      <c r="A244" s="147"/>
      <c r="B244" s="146"/>
      <c r="C244" s="512"/>
      <c r="D244" s="544"/>
      <c r="E244" s="541"/>
      <c r="F244" s="358"/>
      <c r="G244" s="443"/>
      <c r="H244" s="511"/>
      <c r="I244" s="541"/>
      <c r="J244" s="542"/>
      <c r="K244" s="358"/>
      <c r="L244" s="511"/>
      <c r="M244" s="541"/>
      <c r="N244" s="542"/>
      <c r="O244" s="358"/>
      <c r="P244" s="511"/>
      <c r="Q244" s="541"/>
      <c r="R244" s="542"/>
      <c r="S244" s="358"/>
      <c r="T244" s="19"/>
      <c r="U244" s="37"/>
      <c r="V244" s="41"/>
      <c r="X244" s="19"/>
      <c r="Y244" s="19"/>
      <c r="Z244" s="230"/>
      <c r="AA244" s="54"/>
      <c r="AB244" s="54"/>
    </row>
    <row r="245" spans="1:28" x14ac:dyDescent="0.3">
      <c r="A245" s="147"/>
      <c r="B245" s="146" t="s">
        <v>137</v>
      </c>
      <c r="C245" s="512" t="s">
        <v>67</v>
      </c>
      <c r="D245" s="544"/>
      <c r="E245" s="541" t="s">
        <v>21</v>
      </c>
      <c r="F245" s="358">
        <f>19.7+20</f>
        <v>39.700000000000003</v>
      </c>
      <c r="G245" s="443">
        <f>LARGE(F245:F246,1)</f>
        <v>41.4</v>
      </c>
      <c r="H245" s="511"/>
      <c r="I245" s="541" t="s">
        <v>21</v>
      </c>
      <c r="J245" s="358">
        <v>0</v>
      </c>
      <c r="K245" s="443">
        <f>LARGE(J245:J246,1)</f>
        <v>0</v>
      </c>
      <c r="L245" s="511"/>
      <c r="M245" s="541" t="s">
        <v>21</v>
      </c>
      <c r="N245" s="358">
        <v>41.2</v>
      </c>
      <c r="O245" s="443">
        <f>LARGE(N245:N246,1)</f>
        <v>41.2</v>
      </c>
      <c r="P245" s="511"/>
      <c r="Q245" s="541" t="s">
        <v>21</v>
      </c>
      <c r="R245" s="358">
        <v>42.6</v>
      </c>
      <c r="S245" s="443">
        <f>LARGE(R245:R246,1)</f>
        <v>42.9</v>
      </c>
      <c r="T245" s="19"/>
      <c r="U245" s="37" t="s">
        <v>21</v>
      </c>
      <c r="V245" s="35">
        <v>0</v>
      </c>
      <c r="W245" s="39">
        <f>LARGE(V245:V246,1)</f>
        <v>0</v>
      </c>
      <c r="X245" s="19"/>
      <c r="Y245" s="19">
        <f>41.4+42.9</f>
        <v>84.3</v>
      </c>
      <c r="Z245" s="230">
        <f t="shared" si="3"/>
        <v>2</v>
      </c>
      <c r="AA245" s="54" t="s">
        <v>299</v>
      </c>
      <c r="AB245" s="54"/>
    </row>
    <row r="246" spans="1:28" x14ac:dyDescent="0.3">
      <c r="A246" s="147"/>
      <c r="B246" s="146"/>
      <c r="C246" s="512"/>
      <c r="D246" s="544"/>
      <c r="E246" s="541" t="s">
        <v>22</v>
      </c>
      <c r="F246" s="358">
        <f>21.4+20</f>
        <v>41.4</v>
      </c>
      <c r="G246" s="443"/>
      <c r="H246" s="511"/>
      <c r="I246" s="541" t="s">
        <v>22</v>
      </c>
      <c r="J246" s="358">
        <v>0</v>
      </c>
      <c r="K246" s="443"/>
      <c r="L246" s="511"/>
      <c r="M246" s="541" t="s">
        <v>22</v>
      </c>
      <c r="N246" s="358">
        <v>41.1</v>
      </c>
      <c r="O246" s="443"/>
      <c r="P246" s="511"/>
      <c r="Q246" s="541" t="s">
        <v>22</v>
      </c>
      <c r="R246" s="358">
        <v>42.9</v>
      </c>
      <c r="S246" s="443"/>
      <c r="T246" s="19"/>
      <c r="U246" s="37" t="s">
        <v>22</v>
      </c>
      <c r="V246" s="35">
        <v>0</v>
      </c>
      <c r="W246" s="39"/>
      <c r="X246" s="19"/>
      <c r="Y246" s="19"/>
      <c r="Z246" s="230"/>
      <c r="AA246" s="54"/>
      <c r="AB246" s="54"/>
    </row>
    <row r="247" spans="1:28" x14ac:dyDescent="0.3">
      <c r="A247" s="147"/>
      <c r="B247" s="146"/>
      <c r="C247" s="512"/>
      <c r="D247" s="544"/>
      <c r="E247" s="541"/>
      <c r="F247" s="358"/>
      <c r="G247" s="443"/>
      <c r="H247" s="511"/>
      <c r="I247" s="541"/>
      <c r="J247" s="358"/>
      <c r="K247" s="443"/>
      <c r="L247" s="511"/>
      <c r="M247" s="541"/>
      <c r="N247" s="358"/>
      <c r="O247" s="443"/>
      <c r="P247" s="511"/>
      <c r="Q247" s="541"/>
      <c r="R247" s="358"/>
      <c r="S247" s="443"/>
      <c r="T247" s="19"/>
      <c r="U247" s="37"/>
      <c r="V247" s="35"/>
      <c r="W247" s="39"/>
      <c r="X247" s="19"/>
      <c r="Y247" s="19"/>
      <c r="Z247" s="230"/>
      <c r="AA247" s="54"/>
      <c r="AB247" s="54"/>
    </row>
    <row r="248" spans="1:28" x14ac:dyDescent="0.3">
      <c r="A248" s="147"/>
      <c r="B248" s="146" t="s">
        <v>104</v>
      </c>
      <c r="C248" s="512" t="s">
        <v>81</v>
      </c>
      <c r="D248" s="544"/>
      <c r="E248" s="541" t="s">
        <v>21</v>
      </c>
      <c r="F248" s="358">
        <f>21.7+22.1</f>
        <v>43.8</v>
      </c>
      <c r="G248" s="543">
        <f>LARGE(F248:F249,1)</f>
        <v>43.8</v>
      </c>
      <c r="H248" s="511"/>
      <c r="I248" s="541" t="s">
        <v>21</v>
      </c>
      <c r="J248" s="358">
        <v>38.6</v>
      </c>
      <c r="K248" s="443">
        <f>LARGE(J248:J249,1)</f>
        <v>40</v>
      </c>
      <c r="L248" s="511"/>
      <c r="M248" s="541" t="s">
        <v>21</v>
      </c>
      <c r="N248" s="358">
        <v>0</v>
      </c>
      <c r="O248" s="601">
        <v>43.2</v>
      </c>
      <c r="P248" s="511"/>
      <c r="Q248" s="541" t="s">
        <v>21</v>
      </c>
      <c r="R248" s="358">
        <v>0</v>
      </c>
      <c r="S248" s="443">
        <f>LARGE(R248:R249,1)</f>
        <v>0</v>
      </c>
      <c r="T248" s="19"/>
      <c r="U248" s="37" t="s">
        <v>21</v>
      </c>
      <c r="V248" s="35">
        <v>0</v>
      </c>
      <c r="W248" s="39">
        <f>LARGE(V248:V249,1)</f>
        <v>0</v>
      </c>
      <c r="X248" s="19"/>
      <c r="Y248" s="19">
        <f>43.8+40</f>
        <v>83.8</v>
      </c>
      <c r="Z248" s="230">
        <f t="shared" si="3"/>
        <v>3</v>
      </c>
      <c r="AA248" s="54" t="s">
        <v>293</v>
      </c>
      <c r="AB248" s="319" t="s">
        <v>219</v>
      </c>
    </row>
    <row r="249" spans="1:28" x14ac:dyDescent="0.3">
      <c r="A249" s="147"/>
      <c r="B249" s="146"/>
      <c r="C249" s="512"/>
      <c r="D249" s="544"/>
      <c r="E249" s="541" t="s">
        <v>22</v>
      </c>
      <c r="F249" s="358">
        <v>18.600000000000001</v>
      </c>
      <c r="G249" s="443"/>
      <c r="H249" s="511"/>
      <c r="I249" s="541" t="s">
        <v>22</v>
      </c>
      <c r="J249" s="358">
        <v>40</v>
      </c>
      <c r="K249" s="443"/>
      <c r="L249" s="511"/>
      <c r="M249" s="541" t="s">
        <v>22</v>
      </c>
      <c r="N249" s="358">
        <v>0</v>
      </c>
      <c r="O249" s="443"/>
      <c r="P249" s="511"/>
      <c r="Q249" s="541" t="s">
        <v>22</v>
      </c>
      <c r="R249" s="358">
        <v>0</v>
      </c>
      <c r="S249" s="443"/>
      <c r="T249" s="19"/>
      <c r="U249" s="37" t="s">
        <v>22</v>
      </c>
      <c r="V249" s="35">
        <v>0</v>
      </c>
      <c r="W249" s="39"/>
      <c r="X249" s="19"/>
      <c r="Y249" s="19"/>
      <c r="Z249" s="230"/>
      <c r="AA249" s="54"/>
      <c r="AB249" s="54"/>
    </row>
    <row r="250" spans="1:28" x14ac:dyDescent="0.3">
      <c r="A250" s="147"/>
      <c r="B250" s="146"/>
      <c r="C250" s="512"/>
      <c r="D250" s="544"/>
      <c r="E250" s="541"/>
      <c r="F250" s="358"/>
      <c r="G250" s="443"/>
      <c r="H250" s="511"/>
      <c r="I250" s="541"/>
      <c r="J250" s="542"/>
      <c r="K250" s="358"/>
      <c r="L250" s="511"/>
      <c r="M250" s="541"/>
      <c r="N250" s="358"/>
      <c r="O250" s="443"/>
      <c r="P250" s="511"/>
      <c r="Q250" s="541"/>
      <c r="R250" s="358"/>
      <c r="S250" s="443"/>
      <c r="T250" s="19"/>
      <c r="U250" s="37"/>
      <c r="V250" s="35"/>
      <c r="W250" s="39"/>
      <c r="X250" s="19"/>
      <c r="Y250" s="19"/>
      <c r="Z250" s="230"/>
      <c r="AA250" s="54"/>
      <c r="AB250" s="54"/>
    </row>
    <row r="251" spans="1:28" hidden="1" x14ac:dyDescent="0.3">
      <c r="A251" s="147"/>
      <c r="B251" s="146"/>
      <c r="C251" s="28"/>
      <c r="D251" s="148"/>
      <c r="E251" s="37" t="s">
        <v>21</v>
      </c>
      <c r="F251" s="35">
        <v>0</v>
      </c>
      <c r="G251" s="39">
        <f>LARGE(F251:F252,1)</f>
        <v>0</v>
      </c>
      <c r="H251" s="16"/>
      <c r="I251" s="37" t="s">
        <v>21</v>
      </c>
      <c r="J251" s="35">
        <v>0</v>
      </c>
      <c r="K251" s="443">
        <f>LARGE(J251:J252,1)</f>
        <v>0</v>
      </c>
      <c r="L251" s="16"/>
      <c r="M251" s="37" t="s">
        <v>21</v>
      </c>
      <c r="N251" s="35">
        <v>0</v>
      </c>
      <c r="O251" s="39">
        <f>LARGE(N251:N252,1)</f>
        <v>0</v>
      </c>
      <c r="P251" s="16"/>
      <c r="Q251" s="37" t="s">
        <v>21</v>
      </c>
      <c r="R251" s="35">
        <v>0</v>
      </c>
      <c r="S251" s="39">
        <f>LARGE(R251:R252,1)</f>
        <v>0</v>
      </c>
      <c r="T251" s="19"/>
      <c r="U251" s="37" t="s">
        <v>21</v>
      </c>
      <c r="V251" s="35">
        <v>0</v>
      </c>
      <c r="W251" s="39">
        <f>LARGE(V251:V252,1)</f>
        <v>0</v>
      </c>
      <c r="X251" s="19"/>
      <c r="Y251" s="19">
        <v>0</v>
      </c>
      <c r="Z251" s="230">
        <f t="shared" si="3"/>
        <v>4</v>
      </c>
      <c r="AA251" s="54"/>
    </row>
    <row r="252" spans="1:28" hidden="1" x14ac:dyDescent="0.3">
      <c r="A252" s="147"/>
      <c r="B252" s="146"/>
      <c r="C252" s="28"/>
      <c r="D252" s="148"/>
      <c r="E252" s="37" t="s">
        <v>22</v>
      </c>
      <c r="F252" s="35">
        <v>0</v>
      </c>
      <c r="G252" s="39"/>
      <c r="H252" s="16"/>
      <c r="I252" s="37" t="s">
        <v>22</v>
      </c>
      <c r="J252" s="35">
        <v>0</v>
      </c>
      <c r="K252" s="39"/>
      <c r="L252" s="16"/>
      <c r="M252" s="37" t="s">
        <v>22</v>
      </c>
      <c r="N252" s="35">
        <v>0</v>
      </c>
      <c r="O252" s="39"/>
      <c r="P252" s="16"/>
      <c r="Q252" s="37" t="s">
        <v>22</v>
      </c>
      <c r="R252" s="35">
        <v>0</v>
      </c>
      <c r="S252" s="39"/>
      <c r="T252" s="19"/>
      <c r="U252" s="37" t="s">
        <v>22</v>
      </c>
      <c r="V252" s="35">
        <v>0</v>
      </c>
      <c r="W252" s="39"/>
      <c r="X252" s="19"/>
      <c r="Y252" s="19"/>
      <c r="Z252" s="230"/>
      <c r="AA252" s="54"/>
      <c r="AB252" s="54"/>
    </row>
    <row r="253" spans="1:28" hidden="1" x14ac:dyDescent="0.3">
      <c r="A253" s="147"/>
      <c r="B253" s="146"/>
      <c r="C253" s="28"/>
      <c r="D253" s="148"/>
      <c r="E253" s="37"/>
      <c r="F253" s="35"/>
      <c r="G253" s="39"/>
      <c r="H253" s="16"/>
      <c r="I253" s="37"/>
      <c r="J253" s="35"/>
      <c r="K253" s="39"/>
      <c r="L253" s="16"/>
      <c r="M253" s="37"/>
      <c r="N253" s="35"/>
      <c r="O253" s="39"/>
      <c r="P253" s="16"/>
      <c r="Q253" s="37"/>
      <c r="R253" s="35"/>
      <c r="S253" s="39"/>
      <c r="T253" s="19"/>
      <c r="U253" s="37"/>
      <c r="V253" s="35"/>
      <c r="W253" s="39"/>
      <c r="X253" s="19"/>
      <c r="Y253" s="19"/>
      <c r="Z253" s="230"/>
      <c r="AA253" s="54"/>
      <c r="AB253" s="54"/>
    </row>
    <row r="254" spans="1:28" hidden="1" x14ac:dyDescent="0.3">
      <c r="A254" s="147"/>
      <c r="B254" s="146"/>
      <c r="C254" s="28"/>
      <c r="D254" s="148"/>
      <c r="E254" s="37" t="s">
        <v>21</v>
      </c>
      <c r="F254" s="35">
        <v>0</v>
      </c>
      <c r="G254" s="39">
        <f>LARGE(F254:F255,1)</f>
        <v>0</v>
      </c>
      <c r="H254" s="16"/>
      <c r="I254" s="37" t="s">
        <v>21</v>
      </c>
      <c r="J254" s="35">
        <v>0</v>
      </c>
      <c r="K254" s="39">
        <f>LARGE(J254:J255,1)</f>
        <v>0</v>
      </c>
      <c r="L254" s="16"/>
      <c r="M254" s="37" t="s">
        <v>21</v>
      </c>
      <c r="N254" s="35">
        <v>0</v>
      </c>
      <c r="O254" s="39">
        <f>LARGE(N254:N255,1)</f>
        <v>0</v>
      </c>
      <c r="P254" s="16"/>
      <c r="Q254" s="37" t="s">
        <v>21</v>
      </c>
      <c r="R254" s="35">
        <v>0</v>
      </c>
      <c r="S254" s="39">
        <f>LARGE(R254:R255,1)</f>
        <v>0</v>
      </c>
      <c r="T254" s="19"/>
      <c r="U254" s="37" t="s">
        <v>21</v>
      </c>
      <c r="V254" s="35">
        <v>0</v>
      </c>
      <c r="W254" s="39">
        <f>LARGE(V254:V255,1)</f>
        <v>0</v>
      </c>
      <c r="X254" s="19"/>
      <c r="Y254" s="19">
        <v>0</v>
      </c>
      <c r="Z254" s="230">
        <f>RANK(Y254,$Y$239:$Y$254)</f>
        <v>4</v>
      </c>
      <c r="AA254" s="54"/>
      <c r="AB254" s="54"/>
    </row>
    <row r="255" spans="1:28" hidden="1" x14ac:dyDescent="0.3">
      <c r="A255" s="147"/>
      <c r="B255" s="146"/>
      <c r="C255" s="28"/>
      <c r="D255" s="148"/>
      <c r="E255" s="37" t="s">
        <v>22</v>
      </c>
      <c r="F255" s="35">
        <v>0</v>
      </c>
      <c r="G255" s="39"/>
      <c r="H255" s="16"/>
      <c r="I255" s="37" t="s">
        <v>22</v>
      </c>
      <c r="J255" s="35">
        <v>0</v>
      </c>
      <c r="K255" s="39"/>
      <c r="L255" s="16"/>
      <c r="M255" s="37" t="s">
        <v>22</v>
      </c>
      <c r="N255" s="35">
        <v>0</v>
      </c>
      <c r="O255" s="39"/>
      <c r="P255" s="16"/>
      <c r="Q255" s="37" t="s">
        <v>22</v>
      </c>
      <c r="R255" s="35">
        <v>0</v>
      </c>
      <c r="S255" s="39"/>
      <c r="T255" s="19"/>
      <c r="U255" s="37" t="s">
        <v>22</v>
      </c>
      <c r="V255" s="35">
        <v>0</v>
      </c>
      <c r="W255" s="39"/>
      <c r="X255" s="19"/>
      <c r="Y255" s="19"/>
      <c r="Z255" s="230"/>
      <c r="AA255" s="54"/>
      <c r="AB255" s="54"/>
    </row>
    <row r="256" spans="1:28" hidden="1" x14ac:dyDescent="0.3">
      <c r="A256" s="147"/>
      <c r="B256" s="146"/>
      <c r="C256" s="28"/>
      <c r="D256" s="148"/>
      <c r="E256" s="37"/>
      <c r="F256" s="35"/>
      <c r="G256" s="39"/>
      <c r="H256" s="16"/>
      <c r="I256" s="37"/>
      <c r="J256" s="41"/>
      <c r="L256" s="16"/>
      <c r="M256" s="37"/>
      <c r="N256" s="35"/>
      <c r="O256" s="39"/>
      <c r="P256" s="16"/>
      <c r="Q256" s="37"/>
      <c r="R256" s="35"/>
      <c r="S256" s="39"/>
      <c r="T256" s="19"/>
      <c r="U256" s="37"/>
      <c r="V256" s="35"/>
      <c r="W256" s="39"/>
      <c r="X256" s="19"/>
      <c r="Y256" s="19"/>
      <c r="Z256" s="230"/>
      <c r="AA256" s="54"/>
      <c r="AB256" s="54"/>
    </row>
    <row r="257" spans="1:28" hidden="1" x14ac:dyDescent="0.3">
      <c r="A257" s="147"/>
      <c r="B257" s="146"/>
      <c r="C257" s="28"/>
      <c r="D257" s="148"/>
      <c r="E257" s="37" t="s">
        <v>21</v>
      </c>
      <c r="F257" s="35">
        <v>0</v>
      </c>
      <c r="G257" s="39">
        <f>LARGE(F257:F258,1)</f>
        <v>0</v>
      </c>
      <c r="H257" s="16"/>
      <c r="I257" s="37" t="s">
        <v>21</v>
      </c>
      <c r="J257" s="35">
        <v>0</v>
      </c>
      <c r="K257" s="39">
        <f>LARGE(J257:J258,1)</f>
        <v>0</v>
      </c>
      <c r="L257" s="16"/>
      <c r="M257" s="37" t="s">
        <v>21</v>
      </c>
      <c r="N257" s="35">
        <v>0</v>
      </c>
      <c r="O257" s="39">
        <f>LARGE(N257:N258,1)</f>
        <v>0</v>
      </c>
      <c r="P257" s="16"/>
      <c r="Q257" s="37" t="s">
        <v>21</v>
      </c>
      <c r="R257" s="35">
        <v>0</v>
      </c>
      <c r="S257" s="39">
        <f>LARGE(R257:R258,1)</f>
        <v>0</v>
      </c>
      <c r="T257" s="19"/>
      <c r="U257" s="37" t="s">
        <v>21</v>
      </c>
      <c r="V257" s="35">
        <v>0</v>
      </c>
      <c r="W257" s="39">
        <f>LARGE(V257:V258,1)</f>
        <v>0</v>
      </c>
      <c r="X257" s="19"/>
      <c r="Y257" s="19">
        <v>0</v>
      </c>
      <c r="Z257" s="230">
        <f>RANK(Y257,$Y$9:$Y$56)</f>
        <v>1</v>
      </c>
      <c r="AA257" s="54"/>
      <c r="AB257" s="54"/>
    </row>
    <row r="258" spans="1:28" hidden="1" x14ac:dyDescent="0.3">
      <c r="A258" s="147"/>
      <c r="B258" s="146"/>
      <c r="C258" s="28"/>
      <c r="D258" s="148"/>
      <c r="E258" s="37" t="s">
        <v>22</v>
      </c>
      <c r="F258" s="35">
        <v>0</v>
      </c>
      <c r="G258" s="39"/>
      <c r="H258" s="16"/>
      <c r="I258" s="37" t="s">
        <v>22</v>
      </c>
      <c r="J258" s="35">
        <v>0</v>
      </c>
      <c r="K258" s="39"/>
      <c r="L258" s="16"/>
      <c r="M258" s="37" t="s">
        <v>22</v>
      </c>
      <c r="N258" s="35">
        <v>0</v>
      </c>
      <c r="O258" s="39"/>
      <c r="P258" s="16"/>
      <c r="Q258" s="37" t="s">
        <v>22</v>
      </c>
      <c r="R258" s="35">
        <v>0</v>
      </c>
      <c r="S258" s="39"/>
      <c r="T258" s="19"/>
      <c r="U258" s="37" t="s">
        <v>22</v>
      </c>
      <c r="V258" s="35">
        <v>0</v>
      </c>
      <c r="W258" s="39"/>
      <c r="X258" s="19"/>
      <c r="Y258" s="19"/>
      <c r="Z258" s="230"/>
      <c r="AA258" s="54"/>
      <c r="AB258" s="54"/>
    </row>
    <row r="259" spans="1:28" hidden="1" x14ac:dyDescent="0.3">
      <c r="A259" s="147"/>
      <c r="B259" s="146"/>
      <c r="C259" s="28"/>
      <c r="D259" s="148"/>
      <c r="E259" s="37"/>
      <c r="F259" s="35"/>
      <c r="G259" s="39"/>
      <c r="H259" s="16"/>
      <c r="I259" s="37"/>
      <c r="J259" s="35"/>
      <c r="K259" s="39"/>
      <c r="L259" s="16"/>
      <c r="M259" s="37"/>
      <c r="N259" s="35"/>
      <c r="O259" s="39"/>
      <c r="P259" s="16"/>
      <c r="Q259" s="37"/>
      <c r="R259" s="35"/>
      <c r="S259" s="39"/>
      <c r="T259" s="19"/>
      <c r="U259" s="37"/>
      <c r="V259" s="35"/>
      <c r="W259" s="39"/>
      <c r="X259" s="19"/>
      <c r="Y259" s="19"/>
      <c r="Z259" s="230"/>
      <c r="AA259" s="54"/>
      <c r="AB259" s="54"/>
    </row>
    <row r="260" spans="1:28" hidden="1" x14ac:dyDescent="0.3">
      <c r="A260" s="147"/>
      <c r="B260" s="146"/>
      <c r="C260" s="28"/>
      <c r="D260" s="148"/>
      <c r="E260" s="37" t="s">
        <v>21</v>
      </c>
      <c r="F260" s="35">
        <v>0</v>
      </c>
      <c r="G260" s="39">
        <f>LARGE(F260:F261,1)</f>
        <v>0</v>
      </c>
      <c r="H260" s="16"/>
      <c r="I260" s="37" t="s">
        <v>21</v>
      </c>
      <c r="J260" s="35">
        <v>0</v>
      </c>
      <c r="K260" s="39">
        <f>LARGE(J260:J261,1)</f>
        <v>0</v>
      </c>
      <c r="L260" s="16"/>
      <c r="M260" s="37" t="s">
        <v>21</v>
      </c>
      <c r="N260" s="35">
        <v>0</v>
      </c>
      <c r="O260" s="39">
        <f>LARGE(N260:N261,1)</f>
        <v>0</v>
      </c>
      <c r="P260" s="16"/>
      <c r="Q260" s="37" t="s">
        <v>21</v>
      </c>
      <c r="R260" s="35">
        <v>0</v>
      </c>
      <c r="S260" s="39">
        <f>LARGE(R260:R261,1)</f>
        <v>0</v>
      </c>
      <c r="T260" s="19"/>
      <c r="U260" s="37" t="s">
        <v>21</v>
      </c>
      <c r="V260" s="35">
        <v>0</v>
      </c>
      <c r="W260" s="39">
        <f>LARGE(V260:V261,1)</f>
        <v>0</v>
      </c>
      <c r="X260" s="19"/>
      <c r="Y260" s="19">
        <v>0</v>
      </c>
      <c r="Z260" s="230">
        <f>RANK(Y260,$Y$9:$Y$56)</f>
        <v>1</v>
      </c>
      <c r="AA260" s="54"/>
      <c r="AB260" s="54"/>
    </row>
    <row r="261" spans="1:28" hidden="1" x14ac:dyDescent="0.3">
      <c r="A261" s="147"/>
      <c r="B261" s="146"/>
      <c r="C261" s="28"/>
      <c r="D261" s="148"/>
      <c r="E261" s="37" t="s">
        <v>22</v>
      </c>
      <c r="F261" s="35">
        <v>0</v>
      </c>
      <c r="G261" s="39"/>
      <c r="H261" s="16"/>
      <c r="I261" s="37" t="s">
        <v>22</v>
      </c>
      <c r="J261" s="35">
        <v>0</v>
      </c>
      <c r="K261" s="39"/>
      <c r="L261" s="16"/>
      <c r="M261" s="37" t="s">
        <v>22</v>
      </c>
      <c r="N261" s="35">
        <v>0</v>
      </c>
      <c r="O261" s="39"/>
      <c r="P261" s="16"/>
      <c r="Q261" s="37" t="s">
        <v>22</v>
      </c>
      <c r="R261" s="35">
        <v>0</v>
      </c>
      <c r="S261" s="39"/>
      <c r="T261" s="19"/>
      <c r="U261" s="37" t="s">
        <v>22</v>
      </c>
      <c r="V261" s="35">
        <v>0</v>
      </c>
      <c r="W261" s="39"/>
      <c r="X261" s="19"/>
      <c r="Y261" s="19"/>
      <c r="Z261" s="230"/>
      <c r="AA261" s="54"/>
      <c r="AB261" s="54"/>
    </row>
    <row r="262" spans="1:28" hidden="1" x14ac:dyDescent="0.3">
      <c r="A262" s="147"/>
      <c r="B262" s="146"/>
      <c r="C262" s="28"/>
      <c r="D262" s="148"/>
      <c r="E262" s="37"/>
      <c r="F262" s="35"/>
      <c r="G262" s="39"/>
      <c r="H262" s="16"/>
      <c r="I262" s="37"/>
      <c r="J262" s="41"/>
      <c r="L262" s="16"/>
      <c r="M262" s="37"/>
      <c r="N262" s="35"/>
      <c r="O262" s="39"/>
      <c r="P262" s="16"/>
      <c r="Q262" s="37"/>
      <c r="R262" s="35"/>
      <c r="S262" s="39"/>
      <c r="T262" s="19"/>
      <c r="U262" s="37"/>
      <c r="V262" s="35"/>
      <c r="W262" s="39"/>
      <c r="X262" s="19"/>
      <c r="Y262" s="19"/>
      <c r="Z262" s="230"/>
      <c r="AA262" s="54"/>
      <c r="AB262" s="54"/>
    </row>
    <row r="263" spans="1:28" hidden="1" x14ac:dyDescent="0.3">
      <c r="A263" s="147"/>
      <c r="B263" s="146"/>
      <c r="C263" s="28"/>
      <c r="D263" s="148"/>
      <c r="E263" s="37" t="s">
        <v>21</v>
      </c>
      <c r="F263" s="9">
        <v>0</v>
      </c>
      <c r="G263" s="39">
        <f>LARGE(F263:F264,1)</f>
        <v>0</v>
      </c>
      <c r="H263" s="16"/>
      <c r="I263" s="37" t="s">
        <v>21</v>
      </c>
      <c r="J263" s="35">
        <v>0</v>
      </c>
      <c r="K263" s="39">
        <f>LARGE(J263:J264,1)</f>
        <v>0</v>
      </c>
      <c r="L263" s="16"/>
      <c r="M263" s="37" t="s">
        <v>21</v>
      </c>
      <c r="N263" s="35">
        <v>0</v>
      </c>
      <c r="O263" s="39">
        <f>LARGE(N263:N264,1)</f>
        <v>0</v>
      </c>
      <c r="P263" s="16"/>
      <c r="Q263" s="37" t="s">
        <v>21</v>
      </c>
      <c r="R263" s="35">
        <v>0</v>
      </c>
      <c r="S263" s="39">
        <f>LARGE(R263:R264,1)</f>
        <v>0</v>
      </c>
      <c r="T263" s="19"/>
      <c r="U263" s="37" t="s">
        <v>21</v>
      </c>
      <c r="V263" s="35">
        <v>0</v>
      </c>
      <c r="W263" s="39">
        <f>LARGE(V263:V264,1)</f>
        <v>0</v>
      </c>
      <c r="X263" s="19"/>
      <c r="Y263" s="19">
        <v>0</v>
      </c>
      <c r="Z263" s="230">
        <f>RANK(Y263,$Y$9:$Y$56)</f>
        <v>1</v>
      </c>
      <c r="AA263" s="54"/>
      <c r="AB263" s="54"/>
    </row>
    <row r="264" spans="1:28" hidden="1" x14ac:dyDescent="0.3">
      <c r="A264" s="147"/>
      <c r="B264" s="146"/>
      <c r="C264" s="28"/>
      <c r="D264" s="148"/>
      <c r="E264" s="37" t="s">
        <v>32</v>
      </c>
      <c r="F264" s="9">
        <v>0</v>
      </c>
      <c r="G264" s="39"/>
      <c r="H264" s="16"/>
      <c r="I264" s="37" t="s">
        <v>22</v>
      </c>
      <c r="J264" s="35">
        <v>0</v>
      </c>
      <c r="K264" s="39"/>
      <c r="L264" s="16"/>
      <c r="M264" s="37" t="s">
        <v>22</v>
      </c>
      <c r="N264" s="35">
        <v>0</v>
      </c>
      <c r="O264" s="39"/>
      <c r="P264" s="16"/>
      <c r="Q264" s="37" t="s">
        <v>22</v>
      </c>
      <c r="R264" s="35">
        <v>0</v>
      </c>
      <c r="S264" s="39"/>
      <c r="T264" s="19"/>
      <c r="U264" s="37" t="s">
        <v>22</v>
      </c>
      <c r="V264" s="35">
        <v>0</v>
      </c>
      <c r="W264" s="39"/>
      <c r="X264" s="19"/>
      <c r="Y264" s="19"/>
      <c r="Z264" s="230"/>
      <c r="AA264" s="54"/>
      <c r="AB264" s="54"/>
    </row>
    <row r="265" spans="1:28" hidden="1" x14ac:dyDescent="0.3">
      <c r="A265" s="147"/>
      <c r="B265" s="146"/>
      <c r="C265" s="28"/>
      <c r="D265" s="148"/>
      <c r="E265" s="37"/>
      <c r="G265" s="39"/>
      <c r="H265" s="16"/>
      <c r="I265" s="37"/>
      <c r="J265" s="35"/>
      <c r="K265" s="39"/>
      <c r="L265" s="16"/>
      <c r="M265" s="37"/>
      <c r="N265" s="35"/>
      <c r="O265" s="39"/>
      <c r="P265" s="16"/>
      <c r="Q265" s="37"/>
      <c r="R265" s="35"/>
      <c r="S265" s="39"/>
      <c r="T265" s="19"/>
      <c r="U265" s="37"/>
      <c r="V265" s="35"/>
      <c r="W265" s="39"/>
      <c r="X265" s="19"/>
      <c r="Y265" s="19"/>
      <c r="Z265" s="230"/>
      <c r="AA265" s="54"/>
      <c r="AB265" s="54"/>
    </row>
    <row r="266" spans="1:28" hidden="1" x14ac:dyDescent="0.3">
      <c r="A266" s="147"/>
      <c r="B266" s="146"/>
      <c r="C266" s="28"/>
      <c r="D266" s="148"/>
      <c r="E266" s="37" t="s">
        <v>21</v>
      </c>
      <c r="F266" s="35">
        <v>0</v>
      </c>
      <c r="G266" s="39">
        <f>LARGE(F266:F267,1)</f>
        <v>0</v>
      </c>
      <c r="H266" s="16"/>
      <c r="I266" s="37" t="s">
        <v>21</v>
      </c>
      <c r="J266" s="35">
        <v>0</v>
      </c>
      <c r="K266" s="39">
        <f>LARGE(J266:J267,1)</f>
        <v>0</v>
      </c>
      <c r="L266" s="16"/>
      <c r="M266" s="37" t="s">
        <v>21</v>
      </c>
      <c r="N266" s="35">
        <v>0</v>
      </c>
      <c r="O266" s="39">
        <f>LARGE(N266:N267,1)</f>
        <v>0</v>
      </c>
      <c r="P266" s="16"/>
      <c r="Q266" s="37" t="s">
        <v>21</v>
      </c>
      <c r="R266" s="35">
        <v>0</v>
      </c>
      <c r="S266" s="39">
        <f>LARGE(R266:R267,1)</f>
        <v>0</v>
      </c>
      <c r="T266" s="19"/>
      <c r="U266" s="37" t="s">
        <v>21</v>
      </c>
      <c r="V266" s="35">
        <v>0</v>
      </c>
      <c r="W266" s="39">
        <f>LARGE(V266:V267,1)</f>
        <v>0</v>
      </c>
      <c r="X266" s="19"/>
      <c r="Y266" s="19">
        <v>0</v>
      </c>
      <c r="Z266" s="230">
        <f>RANK(Y266,$Y$9:$Y$56)</f>
        <v>1</v>
      </c>
      <c r="AA266" s="54"/>
      <c r="AB266" s="54"/>
    </row>
    <row r="267" spans="1:28" hidden="1" x14ac:dyDescent="0.3">
      <c r="A267" s="147"/>
      <c r="B267" s="146"/>
      <c r="C267" s="28"/>
      <c r="D267" s="148"/>
      <c r="E267" s="37" t="s">
        <v>22</v>
      </c>
      <c r="F267" s="35">
        <v>0</v>
      </c>
      <c r="G267" s="39"/>
      <c r="H267" s="16"/>
      <c r="I267" s="37" t="s">
        <v>22</v>
      </c>
      <c r="J267" s="35">
        <v>0</v>
      </c>
      <c r="K267" s="39"/>
      <c r="L267" s="16"/>
      <c r="M267" s="37" t="s">
        <v>22</v>
      </c>
      <c r="N267" s="35">
        <v>0</v>
      </c>
      <c r="O267" s="39"/>
      <c r="P267" s="16"/>
      <c r="Q267" s="37" t="s">
        <v>22</v>
      </c>
      <c r="R267" s="35">
        <v>0</v>
      </c>
      <c r="S267" s="39"/>
      <c r="T267" s="19"/>
      <c r="U267" s="37" t="s">
        <v>22</v>
      </c>
      <c r="V267" s="35">
        <v>0</v>
      </c>
      <c r="W267" s="39"/>
      <c r="X267" s="19"/>
      <c r="Y267" s="19"/>
      <c r="Z267" s="230"/>
      <c r="AA267" s="54"/>
      <c r="AB267" s="54"/>
    </row>
    <row r="268" spans="1:28" hidden="1" x14ac:dyDescent="0.3">
      <c r="A268" s="147"/>
      <c r="B268" s="146"/>
      <c r="C268" s="28"/>
      <c r="D268" s="148"/>
      <c r="E268" s="37"/>
      <c r="F268" s="35"/>
      <c r="G268" s="39"/>
      <c r="H268" s="16"/>
      <c r="I268" s="37"/>
      <c r="J268" s="41"/>
      <c r="L268" s="16"/>
      <c r="M268" s="37"/>
      <c r="N268" s="41"/>
      <c r="P268" s="16"/>
      <c r="Q268" s="37"/>
      <c r="R268" s="41"/>
      <c r="T268" s="19"/>
      <c r="U268" s="37"/>
      <c r="V268" s="41"/>
      <c r="X268" s="19"/>
      <c r="Y268" s="19"/>
      <c r="Z268" s="230"/>
      <c r="AA268" s="54"/>
      <c r="AB268" s="54"/>
    </row>
    <row r="269" spans="1:28" hidden="1" x14ac:dyDescent="0.3">
      <c r="A269" s="147"/>
      <c r="B269" s="146"/>
      <c r="C269" s="28"/>
      <c r="D269" s="148"/>
      <c r="E269" s="37" t="s">
        <v>21</v>
      </c>
      <c r="F269" s="35">
        <v>0</v>
      </c>
      <c r="G269" s="39">
        <f>LARGE(F269:F270,1)</f>
        <v>0</v>
      </c>
      <c r="H269" s="16"/>
      <c r="I269" s="37" t="s">
        <v>21</v>
      </c>
      <c r="J269" s="35">
        <v>0</v>
      </c>
      <c r="K269" s="39">
        <f>LARGE(J269:J270,1)</f>
        <v>0</v>
      </c>
      <c r="L269" s="16"/>
      <c r="M269" s="37" t="s">
        <v>21</v>
      </c>
      <c r="N269" s="35">
        <v>0</v>
      </c>
      <c r="O269" s="39">
        <f>LARGE(N269:N270,1)</f>
        <v>0</v>
      </c>
      <c r="P269" s="16"/>
      <c r="Q269" s="37" t="s">
        <v>21</v>
      </c>
      <c r="R269" s="35">
        <v>0</v>
      </c>
      <c r="S269" s="39">
        <f>LARGE(R269:R270,1)</f>
        <v>0</v>
      </c>
      <c r="T269" s="19"/>
      <c r="U269" s="37" t="s">
        <v>21</v>
      </c>
      <c r="V269" s="35">
        <v>0</v>
      </c>
      <c r="W269" s="39">
        <f>LARGE(V269:V270,1)</f>
        <v>0</v>
      </c>
      <c r="X269" s="19"/>
      <c r="Y269" s="19">
        <v>0</v>
      </c>
      <c r="Z269" s="230">
        <f>RANK(Y269,$Y$9:$Y$56)</f>
        <v>1</v>
      </c>
      <c r="AA269" s="54"/>
      <c r="AB269" s="54"/>
    </row>
    <row r="270" spans="1:28" hidden="1" x14ac:dyDescent="0.3">
      <c r="A270" s="147"/>
      <c r="B270" s="146"/>
      <c r="C270" s="28"/>
      <c r="D270" s="148"/>
      <c r="E270" s="37" t="s">
        <v>22</v>
      </c>
      <c r="F270" s="35">
        <v>0</v>
      </c>
      <c r="G270" s="39"/>
      <c r="H270" s="16"/>
      <c r="I270" s="37" t="s">
        <v>22</v>
      </c>
      <c r="J270" s="35">
        <v>0</v>
      </c>
      <c r="K270" s="39"/>
      <c r="L270" s="16"/>
      <c r="M270" s="37" t="s">
        <v>22</v>
      </c>
      <c r="N270" s="35">
        <v>0</v>
      </c>
      <c r="O270" s="39"/>
      <c r="P270" s="16"/>
      <c r="Q270" s="37" t="s">
        <v>22</v>
      </c>
      <c r="R270" s="35">
        <v>0</v>
      </c>
      <c r="S270" s="39"/>
      <c r="T270" s="19"/>
      <c r="U270" s="37" t="s">
        <v>22</v>
      </c>
      <c r="V270" s="35">
        <v>0</v>
      </c>
      <c r="W270" s="39"/>
      <c r="X270" s="19"/>
      <c r="Y270" s="19"/>
      <c r="Z270" s="230"/>
      <c r="AA270" s="54"/>
      <c r="AB270" s="54"/>
    </row>
    <row r="271" spans="1:28" hidden="1" x14ac:dyDescent="0.3">
      <c r="A271" s="147"/>
      <c r="B271" s="146"/>
      <c r="C271" s="28"/>
      <c r="D271" s="148"/>
      <c r="E271" s="37"/>
      <c r="F271" s="35"/>
      <c r="G271" s="39"/>
      <c r="H271" s="16"/>
      <c r="I271" s="37"/>
      <c r="J271" s="35"/>
      <c r="K271" s="39"/>
      <c r="L271" s="16"/>
      <c r="M271" s="37"/>
      <c r="N271" s="35"/>
      <c r="O271" s="39"/>
      <c r="P271" s="16"/>
      <c r="Q271" s="37"/>
      <c r="R271" s="35"/>
      <c r="S271" s="39"/>
      <c r="T271" s="19"/>
      <c r="U271" s="37"/>
      <c r="V271" s="35"/>
      <c r="W271" s="39"/>
      <c r="X271" s="19"/>
      <c r="Y271" s="19"/>
      <c r="Z271" s="230"/>
      <c r="AA271" s="54"/>
      <c r="AB271" s="54"/>
    </row>
    <row r="272" spans="1:28" hidden="1" x14ac:dyDescent="0.3">
      <c r="A272" s="147"/>
      <c r="B272" s="146"/>
      <c r="C272" s="28"/>
      <c r="D272" s="148"/>
      <c r="E272" s="37" t="s">
        <v>21</v>
      </c>
      <c r="F272" s="35">
        <v>0</v>
      </c>
      <c r="G272" s="39">
        <f>LARGE(F272:F273,1)</f>
        <v>0</v>
      </c>
      <c r="H272" s="16"/>
      <c r="I272" s="37" t="s">
        <v>21</v>
      </c>
      <c r="J272" s="35">
        <v>0</v>
      </c>
      <c r="K272" s="39">
        <f>LARGE(J272:J273,1)</f>
        <v>0</v>
      </c>
      <c r="L272" s="16"/>
      <c r="M272" s="37" t="s">
        <v>21</v>
      </c>
      <c r="N272" s="35">
        <v>0</v>
      </c>
      <c r="O272" s="39">
        <f>LARGE(N272:N273,1)</f>
        <v>0</v>
      </c>
      <c r="P272" s="16"/>
      <c r="Q272" s="37" t="s">
        <v>21</v>
      </c>
      <c r="R272" s="35">
        <v>0</v>
      </c>
      <c r="S272" s="39">
        <f>LARGE(R272:R273,1)</f>
        <v>0</v>
      </c>
      <c r="T272" s="19"/>
      <c r="U272" s="37" t="s">
        <v>21</v>
      </c>
      <c r="V272" s="35">
        <v>0</v>
      </c>
      <c r="W272" s="39">
        <f>LARGE(V272:V273,1)</f>
        <v>0</v>
      </c>
      <c r="X272" s="19"/>
      <c r="Y272" s="19">
        <v>0</v>
      </c>
      <c r="Z272" s="230">
        <f>RANK(Y272,$Y$9:$Y$56)</f>
        <v>1</v>
      </c>
      <c r="AA272" s="54"/>
      <c r="AB272" s="54"/>
    </row>
    <row r="273" spans="1:28" hidden="1" x14ac:dyDescent="0.3">
      <c r="A273" s="147"/>
      <c r="B273" s="146"/>
      <c r="C273" s="28"/>
      <c r="D273" s="148"/>
      <c r="E273" s="37" t="s">
        <v>22</v>
      </c>
      <c r="F273" s="35">
        <v>0</v>
      </c>
      <c r="G273" s="39"/>
      <c r="H273" s="16"/>
      <c r="I273" s="37" t="s">
        <v>22</v>
      </c>
      <c r="J273" s="35">
        <v>0</v>
      </c>
      <c r="K273" s="39"/>
      <c r="L273" s="16"/>
      <c r="M273" s="37" t="s">
        <v>22</v>
      </c>
      <c r="N273" s="35">
        <v>0</v>
      </c>
      <c r="O273" s="39"/>
      <c r="P273" s="16"/>
      <c r="Q273" s="37" t="s">
        <v>22</v>
      </c>
      <c r="R273" s="35">
        <v>0</v>
      </c>
      <c r="S273" s="39"/>
      <c r="T273" s="19"/>
      <c r="U273" s="37" t="s">
        <v>22</v>
      </c>
      <c r="V273" s="35">
        <v>0</v>
      </c>
      <c r="W273" s="39"/>
      <c r="X273" s="19"/>
      <c r="Y273" s="19"/>
      <c r="Z273" s="230"/>
      <c r="AA273" s="54"/>
      <c r="AB273" s="54"/>
    </row>
    <row r="274" spans="1:28" hidden="1" x14ac:dyDescent="0.3">
      <c r="A274" s="147"/>
      <c r="B274" s="146"/>
      <c r="C274" s="28"/>
      <c r="D274" s="148"/>
      <c r="E274" s="37"/>
      <c r="F274" s="35"/>
      <c r="G274" s="39"/>
      <c r="H274" s="16"/>
      <c r="I274" s="37"/>
      <c r="J274" s="35"/>
      <c r="K274" s="39"/>
      <c r="L274" s="16"/>
      <c r="M274" s="37"/>
      <c r="N274" s="35"/>
      <c r="O274" s="39"/>
      <c r="P274" s="16"/>
      <c r="Q274" s="37"/>
      <c r="R274" s="35"/>
      <c r="S274" s="39"/>
      <c r="T274" s="19"/>
      <c r="U274" s="37"/>
      <c r="V274" s="35"/>
      <c r="W274" s="39"/>
      <c r="X274" s="19"/>
      <c r="Y274" s="19"/>
      <c r="Z274" s="230"/>
      <c r="AA274" s="54"/>
      <c r="AB274" s="54"/>
    </row>
    <row r="275" spans="1:28" hidden="1" x14ac:dyDescent="0.3">
      <c r="A275" s="147"/>
      <c r="B275" s="146"/>
      <c r="C275" s="28"/>
      <c r="D275" s="148"/>
      <c r="E275" s="37" t="s">
        <v>21</v>
      </c>
      <c r="F275" s="35">
        <v>0</v>
      </c>
      <c r="G275" s="39">
        <f>LARGE(F275:F276,1)</f>
        <v>0</v>
      </c>
      <c r="H275" s="16"/>
      <c r="I275" s="37" t="s">
        <v>21</v>
      </c>
      <c r="J275" s="35">
        <v>0</v>
      </c>
      <c r="K275" s="39">
        <f>LARGE(J275:J276,1)</f>
        <v>0</v>
      </c>
      <c r="L275" s="16"/>
      <c r="M275" s="37" t="s">
        <v>21</v>
      </c>
      <c r="N275" s="35">
        <v>0</v>
      </c>
      <c r="O275" s="39">
        <f>LARGE(N275:N276,1)</f>
        <v>0</v>
      </c>
      <c r="P275" s="16"/>
      <c r="Q275" s="37" t="s">
        <v>21</v>
      </c>
      <c r="R275" s="35">
        <v>0</v>
      </c>
      <c r="S275" s="39">
        <f>LARGE(R275:R276,1)</f>
        <v>0</v>
      </c>
      <c r="T275" s="19"/>
      <c r="U275" s="37" t="s">
        <v>21</v>
      </c>
      <c r="V275" s="35">
        <v>0</v>
      </c>
      <c r="W275" s="39">
        <f>LARGE(V275:V276,1)</f>
        <v>0</v>
      </c>
      <c r="X275" s="19"/>
      <c r="Y275" s="19">
        <v>0</v>
      </c>
      <c r="Z275" s="230">
        <f>RANK(Y275,$Y$9:$Y$56)</f>
        <v>1</v>
      </c>
      <c r="AA275" s="54"/>
      <c r="AB275" s="54"/>
    </row>
    <row r="276" spans="1:28" hidden="1" x14ac:dyDescent="0.3">
      <c r="A276" s="147"/>
      <c r="B276" s="146"/>
      <c r="C276" s="28"/>
      <c r="D276" s="148"/>
      <c r="E276" s="37" t="s">
        <v>22</v>
      </c>
      <c r="F276" s="35">
        <v>0</v>
      </c>
      <c r="G276" s="39"/>
      <c r="H276" s="16"/>
      <c r="I276" s="37" t="s">
        <v>22</v>
      </c>
      <c r="J276" s="35">
        <v>0</v>
      </c>
      <c r="K276" s="39"/>
      <c r="L276" s="16"/>
      <c r="M276" s="37" t="s">
        <v>22</v>
      </c>
      <c r="N276" s="35">
        <v>0</v>
      </c>
      <c r="O276" s="39"/>
      <c r="P276" s="16"/>
      <c r="Q276" s="37" t="s">
        <v>22</v>
      </c>
      <c r="R276" s="35">
        <v>0</v>
      </c>
      <c r="S276" s="39"/>
      <c r="T276" s="19"/>
      <c r="U276" s="37" t="s">
        <v>22</v>
      </c>
      <c r="V276" s="35">
        <v>0</v>
      </c>
      <c r="W276" s="39"/>
      <c r="X276" s="19"/>
      <c r="Y276" s="19"/>
      <c r="Z276" s="230"/>
      <c r="AA276" s="54"/>
      <c r="AB276" s="54"/>
    </row>
    <row r="277" spans="1:28" hidden="1" x14ac:dyDescent="0.3">
      <c r="A277" s="147"/>
      <c r="B277" s="146"/>
      <c r="C277" s="28"/>
      <c r="D277" s="148"/>
      <c r="E277" s="37"/>
      <c r="G277" s="39"/>
      <c r="H277" s="16"/>
      <c r="I277" s="37"/>
      <c r="J277" s="35"/>
      <c r="K277" s="39"/>
      <c r="L277" s="16"/>
      <c r="M277" s="37"/>
      <c r="N277" s="35"/>
      <c r="O277" s="39"/>
      <c r="P277" s="16"/>
      <c r="Q277" s="37"/>
      <c r="R277" s="35"/>
      <c r="S277" s="39"/>
      <c r="T277" s="19"/>
      <c r="U277" s="37"/>
      <c r="V277" s="35"/>
      <c r="W277" s="39"/>
      <c r="X277" s="19"/>
      <c r="Y277" s="19"/>
      <c r="Z277" s="230"/>
      <c r="AA277" s="54"/>
      <c r="AB277" s="54"/>
    </row>
    <row r="278" spans="1:28" hidden="1" x14ac:dyDescent="0.3">
      <c r="A278" s="147"/>
      <c r="B278" s="146"/>
      <c r="C278" s="28"/>
      <c r="D278" s="148"/>
      <c r="E278" s="37" t="s">
        <v>21</v>
      </c>
      <c r="F278" s="35">
        <v>0</v>
      </c>
      <c r="G278" s="39">
        <f>LARGE(F278:F279,1)</f>
        <v>0</v>
      </c>
      <c r="H278" s="16"/>
      <c r="I278" s="37" t="s">
        <v>21</v>
      </c>
      <c r="J278" s="35">
        <v>0</v>
      </c>
      <c r="K278" s="39">
        <f>LARGE(J278:J279,1)</f>
        <v>0</v>
      </c>
      <c r="L278" s="16"/>
      <c r="M278" s="37" t="s">
        <v>21</v>
      </c>
      <c r="N278" s="35">
        <v>0</v>
      </c>
      <c r="O278" s="39">
        <f>LARGE(N278:N279,1)</f>
        <v>0</v>
      </c>
      <c r="P278" s="16"/>
      <c r="Q278" s="37" t="s">
        <v>21</v>
      </c>
      <c r="R278" s="35">
        <v>0</v>
      </c>
      <c r="S278" s="39">
        <f>LARGE(R278:R279,1)</f>
        <v>0</v>
      </c>
      <c r="T278" s="19"/>
      <c r="U278" s="37" t="s">
        <v>21</v>
      </c>
      <c r="V278" s="35">
        <v>0</v>
      </c>
      <c r="W278" s="39">
        <f>LARGE(V278:V279,1)</f>
        <v>0</v>
      </c>
      <c r="X278" s="19"/>
      <c r="Y278" s="19">
        <v>0</v>
      </c>
      <c r="Z278" s="230">
        <f>RANK(Y278,$Y$9:$Y$56)</f>
        <v>1</v>
      </c>
      <c r="AA278" s="54"/>
      <c r="AB278" s="54"/>
    </row>
    <row r="279" spans="1:28" hidden="1" x14ac:dyDescent="0.3">
      <c r="A279" s="147"/>
      <c r="B279" s="146"/>
      <c r="C279" s="28"/>
      <c r="D279" s="148"/>
      <c r="E279" s="37" t="s">
        <v>22</v>
      </c>
      <c r="F279" s="35">
        <v>0</v>
      </c>
      <c r="G279" s="39"/>
      <c r="H279" s="16"/>
      <c r="I279" s="37" t="s">
        <v>22</v>
      </c>
      <c r="J279" s="35">
        <v>0</v>
      </c>
      <c r="K279" s="39"/>
      <c r="L279" s="16"/>
      <c r="M279" s="37" t="s">
        <v>22</v>
      </c>
      <c r="N279" s="35">
        <v>0</v>
      </c>
      <c r="O279" s="39"/>
      <c r="P279" s="16"/>
      <c r="Q279" s="37" t="s">
        <v>22</v>
      </c>
      <c r="R279" s="35">
        <v>0</v>
      </c>
      <c r="S279" s="39"/>
      <c r="T279" s="19"/>
      <c r="U279" s="37" t="s">
        <v>22</v>
      </c>
      <c r="V279" s="35">
        <v>0</v>
      </c>
      <c r="W279" s="39"/>
      <c r="X279" s="19"/>
      <c r="Y279" s="19"/>
      <c r="Z279" s="230"/>
      <c r="AA279" s="54"/>
      <c r="AB279" s="54"/>
    </row>
    <row r="280" spans="1:28" hidden="1" x14ac:dyDescent="0.3">
      <c r="A280" s="147"/>
      <c r="B280" s="146"/>
      <c r="C280" s="28"/>
      <c r="D280" s="148"/>
      <c r="E280" s="37"/>
      <c r="F280" s="35"/>
      <c r="G280" s="39"/>
      <c r="H280" s="16"/>
      <c r="I280" s="37"/>
      <c r="J280" s="35"/>
      <c r="K280" s="39"/>
      <c r="L280" s="16"/>
      <c r="M280" s="37"/>
      <c r="N280" s="35"/>
      <c r="O280" s="39"/>
      <c r="P280" s="16"/>
      <c r="Q280" s="37"/>
      <c r="R280" s="35"/>
      <c r="S280" s="39"/>
      <c r="T280" s="19"/>
      <c r="U280" s="37"/>
      <c r="V280" s="35"/>
      <c r="W280" s="39"/>
      <c r="X280" s="19"/>
      <c r="Y280" s="19"/>
      <c r="Z280" s="230"/>
      <c r="AA280" s="54"/>
      <c r="AB280" s="54"/>
    </row>
    <row r="281" spans="1:28" hidden="1" x14ac:dyDescent="0.3">
      <c r="A281" s="147"/>
      <c r="B281" s="146"/>
      <c r="C281" s="28"/>
      <c r="D281" s="148"/>
      <c r="E281" s="37" t="s">
        <v>21</v>
      </c>
      <c r="F281" s="35">
        <v>0</v>
      </c>
      <c r="G281" s="39">
        <f>LARGE(F281:F282,1)</f>
        <v>0</v>
      </c>
      <c r="H281" s="16"/>
      <c r="I281" s="37" t="s">
        <v>21</v>
      </c>
      <c r="J281" s="35">
        <v>0</v>
      </c>
      <c r="K281" s="39">
        <f>LARGE(J281:J282,1)</f>
        <v>0</v>
      </c>
      <c r="L281" s="16"/>
      <c r="M281" s="37" t="s">
        <v>21</v>
      </c>
      <c r="N281" s="35">
        <v>0</v>
      </c>
      <c r="O281" s="39">
        <f>LARGE(N281:N282,1)</f>
        <v>0</v>
      </c>
      <c r="P281" s="16"/>
      <c r="Q281" s="37" t="s">
        <v>21</v>
      </c>
      <c r="R281" s="35">
        <v>0</v>
      </c>
      <c r="S281" s="39">
        <f>LARGE(R281:R282,1)</f>
        <v>0</v>
      </c>
      <c r="T281" s="19"/>
      <c r="U281" s="37" t="s">
        <v>21</v>
      </c>
      <c r="V281" s="35">
        <v>0</v>
      </c>
      <c r="W281" s="39">
        <f>LARGE(V281:V282,1)</f>
        <v>0</v>
      </c>
      <c r="X281" s="19"/>
      <c r="Y281" s="19">
        <v>0</v>
      </c>
      <c r="Z281" s="230">
        <f>RANK(Y281,$Y$9:$Y$56)</f>
        <v>1</v>
      </c>
      <c r="AA281" s="54"/>
      <c r="AB281" s="54"/>
    </row>
    <row r="282" spans="1:28" hidden="1" x14ac:dyDescent="0.3">
      <c r="A282" s="147"/>
      <c r="B282" s="146"/>
      <c r="C282" s="28"/>
      <c r="D282" s="148"/>
      <c r="E282" s="37" t="s">
        <v>22</v>
      </c>
      <c r="F282" s="35">
        <v>0</v>
      </c>
      <c r="G282" s="39"/>
      <c r="H282" s="16"/>
      <c r="I282" s="37" t="s">
        <v>22</v>
      </c>
      <c r="J282" s="35">
        <v>0</v>
      </c>
      <c r="K282" s="39"/>
      <c r="L282" s="16"/>
      <c r="M282" s="37" t="s">
        <v>22</v>
      </c>
      <c r="N282" s="35">
        <v>0</v>
      </c>
      <c r="O282" s="39"/>
      <c r="P282" s="16"/>
      <c r="Q282" s="37" t="s">
        <v>22</v>
      </c>
      <c r="R282" s="35">
        <v>0</v>
      </c>
      <c r="S282" s="39"/>
      <c r="T282" s="19"/>
      <c r="U282" s="37" t="s">
        <v>22</v>
      </c>
      <c r="V282" s="35">
        <v>0</v>
      </c>
      <c r="W282" s="39"/>
      <c r="X282" s="19"/>
      <c r="Y282" s="19"/>
      <c r="Z282" s="230"/>
      <c r="AA282" s="54"/>
      <c r="AB282" s="54"/>
    </row>
    <row r="283" spans="1:28" hidden="1" x14ac:dyDescent="0.3">
      <c r="A283" s="147"/>
      <c r="B283" s="146"/>
      <c r="C283" s="28"/>
      <c r="D283" s="148"/>
      <c r="E283" s="37"/>
      <c r="F283" s="35"/>
      <c r="G283" s="39"/>
      <c r="H283" s="16"/>
      <c r="I283" s="37"/>
      <c r="J283" s="35"/>
      <c r="K283" s="39"/>
      <c r="L283" s="16"/>
      <c r="M283" s="37"/>
      <c r="N283" s="35"/>
      <c r="O283" s="39"/>
      <c r="P283" s="16"/>
      <c r="Q283" s="37"/>
      <c r="R283" s="35"/>
      <c r="S283" s="39"/>
      <c r="T283" s="19"/>
      <c r="U283" s="37"/>
      <c r="V283" s="35"/>
      <c r="W283" s="39"/>
      <c r="X283" s="19"/>
      <c r="Y283" s="19"/>
      <c r="Z283" s="230"/>
      <c r="AA283" s="54"/>
      <c r="AB283" s="54"/>
    </row>
    <row r="284" spans="1:28" hidden="1" x14ac:dyDescent="0.3">
      <c r="A284" s="147"/>
      <c r="B284" s="146"/>
      <c r="C284" s="28"/>
      <c r="D284" s="148"/>
      <c r="E284" s="37" t="s">
        <v>21</v>
      </c>
      <c r="F284" s="35">
        <v>0</v>
      </c>
      <c r="G284" s="39">
        <f>LARGE(F284:F285,1)</f>
        <v>0</v>
      </c>
      <c r="H284" s="16"/>
      <c r="I284" s="37" t="s">
        <v>21</v>
      </c>
      <c r="J284" s="35">
        <v>0</v>
      </c>
      <c r="K284" s="39">
        <f>LARGE(J284:J285,1)</f>
        <v>0</v>
      </c>
      <c r="L284" s="16"/>
      <c r="M284" s="37" t="s">
        <v>21</v>
      </c>
      <c r="N284" s="35">
        <v>0</v>
      </c>
      <c r="O284" s="39">
        <f>LARGE(N284:N285,1)</f>
        <v>0</v>
      </c>
      <c r="P284" s="16"/>
      <c r="Q284" s="37" t="s">
        <v>21</v>
      </c>
      <c r="R284" s="35">
        <v>0</v>
      </c>
      <c r="S284" s="39">
        <f>LARGE(R284:R285,1)</f>
        <v>0</v>
      </c>
      <c r="T284" s="19"/>
      <c r="U284" s="37" t="s">
        <v>21</v>
      </c>
      <c r="V284" s="35">
        <v>0</v>
      </c>
      <c r="W284" s="39">
        <f>LARGE(V284:V285,1)</f>
        <v>0</v>
      </c>
      <c r="X284" s="19"/>
      <c r="Y284" s="19">
        <v>0</v>
      </c>
      <c r="Z284" s="230">
        <f>RANK(Y284,$Y$9:$Y$56)</f>
        <v>1</v>
      </c>
      <c r="AA284" s="54"/>
      <c r="AB284" s="54"/>
    </row>
    <row r="285" spans="1:28" hidden="1" x14ac:dyDescent="0.3">
      <c r="A285" s="147"/>
      <c r="B285" s="146"/>
      <c r="C285" s="28"/>
      <c r="D285" s="148"/>
      <c r="E285" s="37" t="s">
        <v>22</v>
      </c>
      <c r="F285" s="35">
        <v>0</v>
      </c>
      <c r="G285" s="39"/>
      <c r="H285" s="16"/>
      <c r="I285" s="37" t="s">
        <v>22</v>
      </c>
      <c r="J285" s="35">
        <v>0</v>
      </c>
      <c r="K285" s="39"/>
      <c r="L285" s="16"/>
      <c r="M285" s="37" t="s">
        <v>22</v>
      </c>
      <c r="N285" s="35">
        <v>0</v>
      </c>
      <c r="O285" s="39"/>
      <c r="P285" s="16"/>
      <c r="Q285" s="37" t="s">
        <v>22</v>
      </c>
      <c r="R285" s="35">
        <v>0</v>
      </c>
      <c r="S285" s="39"/>
      <c r="T285" s="19"/>
      <c r="U285" s="37" t="s">
        <v>22</v>
      </c>
      <c r="V285" s="35">
        <v>0</v>
      </c>
      <c r="W285" s="39"/>
      <c r="X285" s="19"/>
      <c r="Y285" s="19"/>
      <c r="Z285" s="230"/>
      <c r="AA285" s="54"/>
      <c r="AB285" s="54"/>
    </row>
    <row r="286" spans="1:28" ht="15" thickBot="1" x14ac:dyDescent="0.35">
      <c r="A286" s="147"/>
      <c r="B286" s="143"/>
      <c r="C286" s="33"/>
      <c r="D286" s="145"/>
      <c r="E286" s="98"/>
      <c r="F286" s="42"/>
      <c r="G286" s="40"/>
      <c r="H286" s="17"/>
      <c r="I286" s="98"/>
      <c r="J286" s="42"/>
      <c r="K286" s="40"/>
      <c r="L286" s="17"/>
      <c r="M286" s="38"/>
      <c r="N286" s="42"/>
      <c r="O286" s="40"/>
      <c r="P286" s="17"/>
      <c r="Q286" s="38"/>
      <c r="R286" s="42"/>
      <c r="S286" s="40"/>
      <c r="T286" s="20"/>
      <c r="U286" s="38"/>
      <c r="V286" s="42"/>
      <c r="W286" s="40"/>
      <c r="X286" s="20"/>
      <c r="Y286" s="20"/>
      <c r="Z286" s="231"/>
      <c r="AA286" s="56"/>
      <c r="AB286" s="56"/>
    </row>
    <row r="289" spans="1:28" ht="42" customHeight="1" thickBot="1" x14ac:dyDescent="0.35">
      <c r="A289" s="147"/>
      <c r="B289" s="46" t="s">
        <v>275</v>
      </c>
      <c r="C289" s="46"/>
      <c r="D289" s="46"/>
      <c r="E289" s="46"/>
      <c r="F289" s="46"/>
      <c r="G289" s="46"/>
      <c r="H289" s="147"/>
      <c r="I289" s="147"/>
      <c r="L289" s="147"/>
      <c r="M289" s="147"/>
      <c r="P289" s="147"/>
      <c r="Q289" s="147"/>
      <c r="R289" s="147"/>
      <c r="AB289" s="149"/>
    </row>
    <row r="290" spans="1:28" ht="30" customHeight="1" thickBot="1" x14ac:dyDescent="0.45">
      <c r="A290" s="147"/>
      <c r="B290" s="103" t="s">
        <v>19</v>
      </c>
      <c r="C290" s="104"/>
      <c r="D290" s="104"/>
      <c r="E290" s="104"/>
      <c r="F290" s="105"/>
      <c r="G290" s="105"/>
      <c r="H290" s="104"/>
      <c r="I290" s="104"/>
      <c r="J290" s="105"/>
      <c r="K290" s="105"/>
      <c r="L290" s="104"/>
      <c r="M290" s="104"/>
      <c r="N290" s="105"/>
      <c r="O290" s="105"/>
      <c r="P290" s="104"/>
      <c r="Q290" s="104"/>
      <c r="R290" s="104"/>
      <c r="S290" s="105"/>
      <c r="T290" s="105"/>
      <c r="U290" s="104"/>
      <c r="V290" s="104"/>
      <c r="W290" s="105"/>
      <c r="X290" s="105"/>
      <c r="Y290" s="105"/>
      <c r="Z290" s="224"/>
      <c r="AA290" s="539"/>
      <c r="AB290" s="106"/>
    </row>
    <row r="291" spans="1:28" x14ac:dyDescent="0.3">
      <c r="A291" s="148"/>
      <c r="B291" s="681" t="s">
        <v>20</v>
      </c>
      <c r="C291" s="682"/>
      <c r="D291" s="682"/>
      <c r="E291" s="682"/>
      <c r="F291" s="682"/>
      <c r="G291" s="682"/>
      <c r="H291" s="682"/>
      <c r="I291" s="682"/>
      <c r="J291" s="682"/>
      <c r="K291" s="682"/>
      <c r="L291" s="682"/>
      <c r="M291" s="682"/>
      <c r="N291" s="682"/>
      <c r="O291" s="682"/>
      <c r="P291" s="682"/>
      <c r="Q291" s="682"/>
      <c r="R291" s="682"/>
      <c r="S291" s="682"/>
      <c r="T291" s="682"/>
      <c r="U291" s="682"/>
      <c r="V291" s="682"/>
      <c r="W291" s="682"/>
      <c r="X291" s="682"/>
      <c r="Y291" s="682"/>
      <c r="Z291" s="682"/>
      <c r="AA291" s="682"/>
      <c r="AB291" s="683"/>
    </row>
    <row r="292" spans="1:28" ht="15" thickBot="1" x14ac:dyDescent="0.35">
      <c r="A292" s="148"/>
      <c r="B292" s="693"/>
      <c r="C292" s="694"/>
      <c r="D292" s="694"/>
      <c r="E292" s="694"/>
      <c r="F292" s="694"/>
      <c r="G292" s="694"/>
      <c r="H292" s="694"/>
      <c r="I292" s="694"/>
      <c r="J292" s="694"/>
      <c r="K292" s="694"/>
      <c r="L292" s="694"/>
      <c r="M292" s="694"/>
      <c r="N292" s="694"/>
      <c r="O292" s="694"/>
      <c r="P292" s="694"/>
      <c r="Q292" s="694"/>
      <c r="R292" s="694"/>
      <c r="S292" s="694"/>
      <c r="T292" s="694"/>
      <c r="U292" s="694"/>
      <c r="V292" s="694"/>
      <c r="W292" s="694"/>
      <c r="X292" s="694"/>
      <c r="Y292" s="694"/>
      <c r="Z292" s="694"/>
      <c r="AA292" s="694"/>
      <c r="AB292" s="695"/>
    </row>
    <row r="293" spans="1:28" ht="15" thickBot="1" x14ac:dyDescent="0.35">
      <c r="A293" s="148"/>
      <c r="B293" s="108" t="s">
        <v>12</v>
      </c>
      <c r="C293" s="109"/>
      <c r="D293" s="109"/>
      <c r="E293" s="109"/>
      <c r="F293" s="110"/>
      <c r="G293" s="110"/>
      <c r="H293" s="109"/>
      <c r="I293" s="109"/>
      <c r="J293" s="110">
        <v>43.7</v>
      </c>
      <c r="K293" s="110"/>
      <c r="L293" s="109"/>
      <c r="M293" s="109"/>
      <c r="N293" s="110">
        <v>43.2</v>
      </c>
      <c r="O293" s="110"/>
      <c r="P293" s="109"/>
      <c r="Q293" s="109"/>
      <c r="R293" s="109"/>
      <c r="S293" s="110"/>
      <c r="T293" s="110"/>
      <c r="U293" s="109"/>
      <c r="V293" s="109"/>
      <c r="W293" s="110"/>
      <c r="X293" s="110"/>
      <c r="Y293" s="110"/>
      <c r="Z293" s="225"/>
      <c r="AA293" s="540"/>
      <c r="AB293" s="107"/>
    </row>
    <row r="294" spans="1:28" ht="30.6" thickBot="1" x14ac:dyDescent="0.45">
      <c r="A294" s="147"/>
      <c r="B294" s="43" t="s">
        <v>49</v>
      </c>
      <c r="C294" s="24"/>
      <c r="D294" s="27"/>
      <c r="E294" s="678" t="s">
        <v>75</v>
      </c>
      <c r="F294" s="679"/>
      <c r="G294" s="680"/>
      <c r="H294" s="25"/>
      <c r="I294" s="678" t="s">
        <v>7</v>
      </c>
      <c r="J294" s="679"/>
      <c r="K294" s="680"/>
      <c r="L294" s="23"/>
      <c r="M294" s="678" t="s">
        <v>76</v>
      </c>
      <c r="N294" s="679"/>
      <c r="O294" s="680"/>
      <c r="P294" s="23"/>
      <c r="Q294" s="678" t="s">
        <v>124</v>
      </c>
      <c r="R294" s="679"/>
      <c r="S294" s="680"/>
      <c r="T294" s="21"/>
      <c r="U294" s="679"/>
      <c r="V294" s="679"/>
      <c r="W294" s="680"/>
      <c r="X294" s="140"/>
      <c r="Y294" s="356" t="s">
        <v>264</v>
      </c>
      <c r="Z294" s="228" t="s">
        <v>45</v>
      </c>
      <c r="AA294" s="58" t="s">
        <v>289</v>
      </c>
      <c r="AB294" s="52" t="s">
        <v>31</v>
      </c>
    </row>
    <row r="295" spans="1:28" ht="15" thickBot="1" x14ac:dyDescent="0.35">
      <c r="A295" s="147"/>
      <c r="B295" s="26" t="s">
        <v>0</v>
      </c>
      <c r="C295" s="91" t="s">
        <v>1</v>
      </c>
      <c r="D295" s="27" t="s">
        <v>2</v>
      </c>
      <c r="E295" s="99"/>
      <c r="F295" s="36" t="s">
        <v>10</v>
      </c>
      <c r="G295" s="100" t="s">
        <v>8</v>
      </c>
      <c r="H295" s="23"/>
      <c r="I295" s="101"/>
      <c r="J295" s="102" t="s">
        <v>10</v>
      </c>
      <c r="K295" s="36" t="s">
        <v>8</v>
      </c>
      <c r="L295" s="23"/>
      <c r="M295" s="101"/>
      <c r="N295" s="102" t="s">
        <v>10</v>
      </c>
      <c r="O295" s="36" t="s">
        <v>8</v>
      </c>
      <c r="P295" s="23"/>
      <c r="Q295" s="101"/>
      <c r="R295" s="95" t="s">
        <v>10</v>
      </c>
      <c r="S295" s="36" t="s">
        <v>6</v>
      </c>
      <c r="T295" s="96"/>
      <c r="U295" s="101"/>
      <c r="V295" s="95" t="s">
        <v>10</v>
      </c>
      <c r="W295" s="154" t="s">
        <v>6</v>
      </c>
      <c r="X295" s="154"/>
      <c r="Y295" s="96"/>
      <c r="Z295" s="229"/>
      <c r="AA295" s="55"/>
      <c r="AB295" s="55"/>
    </row>
    <row r="296" spans="1:28" x14ac:dyDescent="0.3">
      <c r="A296" s="147"/>
      <c r="B296" s="365" t="s">
        <v>138</v>
      </c>
      <c r="C296" s="512" t="s">
        <v>67</v>
      </c>
      <c r="D296" s="544"/>
      <c r="E296" s="541" t="s">
        <v>21</v>
      </c>
      <c r="F296" s="358">
        <v>0</v>
      </c>
      <c r="G296" s="443">
        <f>LARGE(F296:F297,1)</f>
        <v>0</v>
      </c>
      <c r="H296" s="511"/>
      <c r="I296" s="541" t="s">
        <v>21</v>
      </c>
      <c r="J296" s="358">
        <v>0</v>
      </c>
      <c r="K296" s="443">
        <f>LARGE(J296:J297,1)</f>
        <v>0</v>
      </c>
      <c r="L296" s="511"/>
      <c r="M296" s="541" t="s">
        <v>21</v>
      </c>
      <c r="N296" s="358">
        <v>0</v>
      </c>
      <c r="O296" s="443">
        <f>LARGE(N296:N297,1)</f>
        <v>0</v>
      </c>
      <c r="P296" s="511"/>
      <c r="Q296" s="541" t="s">
        <v>21</v>
      </c>
      <c r="R296" s="358">
        <v>0</v>
      </c>
      <c r="S296" s="443">
        <f>LARGE(R296:R297,1)</f>
        <v>0</v>
      </c>
      <c r="T296" s="19"/>
      <c r="U296" s="37" t="s">
        <v>21</v>
      </c>
      <c r="V296" s="35">
        <v>0</v>
      </c>
      <c r="W296" s="39">
        <f>LARGE(V296:V297,1)</f>
        <v>0</v>
      </c>
      <c r="X296" s="18"/>
      <c r="Y296" s="19"/>
      <c r="Z296" s="230" t="e">
        <f>RANK(Y296,$Y$296:$Y$306)</f>
        <v>#N/A</v>
      </c>
      <c r="AA296" s="54"/>
      <c r="AB296" s="319" t="s">
        <v>220</v>
      </c>
    </row>
    <row r="297" spans="1:28" x14ac:dyDescent="0.3">
      <c r="A297" s="147"/>
      <c r="B297" s="365" t="s">
        <v>266</v>
      </c>
      <c r="C297" s="512"/>
      <c r="D297" s="544"/>
      <c r="E297" s="541" t="s">
        <v>22</v>
      </c>
      <c r="F297" s="358">
        <v>0</v>
      </c>
      <c r="G297" s="443"/>
      <c r="H297" s="511"/>
      <c r="I297" s="541" t="s">
        <v>22</v>
      </c>
      <c r="J297" s="358">
        <v>0</v>
      </c>
      <c r="K297" s="443"/>
      <c r="L297" s="511"/>
      <c r="M297" s="541" t="s">
        <v>22</v>
      </c>
      <c r="N297" s="358">
        <v>0</v>
      </c>
      <c r="O297" s="443"/>
      <c r="P297" s="511"/>
      <c r="Q297" s="541" t="s">
        <v>22</v>
      </c>
      <c r="R297" s="358">
        <v>0</v>
      </c>
      <c r="S297" s="443"/>
      <c r="T297" s="19"/>
      <c r="U297" s="37" t="s">
        <v>22</v>
      </c>
      <c r="V297" s="35">
        <v>0</v>
      </c>
      <c r="W297" s="39"/>
      <c r="X297" s="19"/>
      <c r="Y297" s="19"/>
      <c r="Z297" s="230"/>
      <c r="AA297" s="54"/>
      <c r="AB297" s="54"/>
    </row>
    <row r="298" spans="1:28" x14ac:dyDescent="0.3">
      <c r="A298" s="147"/>
      <c r="B298" s="146"/>
      <c r="C298" s="512"/>
      <c r="D298" s="544"/>
      <c r="E298" s="541"/>
      <c r="F298" s="358"/>
      <c r="G298" s="443"/>
      <c r="H298" s="511"/>
      <c r="I298" s="541"/>
      <c r="J298" s="358"/>
      <c r="K298" s="443"/>
      <c r="L298" s="511"/>
      <c r="M298" s="541"/>
      <c r="N298" s="358"/>
      <c r="O298" s="443"/>
      <c r="P298" s="511"/>
      <c r="Q298" s="541"/>
      <c r="R298" s="358"/>
      <c r="S298" s="443"/>
      <c r="T298" s="19"/>
      <c r="U298" s="37"/>
      <c r="V298" s="35"/>
      <c r="W298" s="39"/>
      <c r="X298" s="19"/>
      <c r="Y298" s="19"/>
      <c r="Z298" s="230"/>
      <c r="AA298" s="54"/>
      <c r="AB298" s="54"/>
    </row>
    <row r="299" spans="1:28" x14ac:dyDescent="0.3">
      <c r="A299" s="147"/>
      <c r="B299" s="146" t="s">
        <v>139</v>
      </c>
      <c r="C299" s="512" t="s">
        <v>82</v>
      </c>
      <c r="D299" s="544"/>
      <c r="E299" s="541" t="s">
        <v>21</v>
      </c>
      <c r="F299" s="358">
        <f>20.3+21.7</f>
        <v>42</v>
      </c>
      <c r="G299" s="443">
        <f>LARGE(F299:F300,1)</f>
        <v>42.6</v>
      </c>
      <c r="H299" s="511"/>
      <c r="I299" s="541" t="s">
        <v>21</v>
      </c>
      <c r="J299" s="358">
        <v>0</v>
      </c>
      <c r="K299" s="443">
        <f>LARGE(J299:J300,1)</f>
        <v>0</v>
      </c>
      <c r="L299" s="511"/>
      <c r="M299" s="541" t="s">
        <v>21</v>
      </c>
      <c r="N299" s="358">
        <v>41.3</v>
      </c>
      <c r="O299" s="543">
        <f>LARGE(N299:N300,1)</f>
        <v>43.6</v>
      </c>
      <c r="P299" s="511"/>
      <c r="Q299" s="541" t="s">
        <v>21</v>
      </c>
      <c r="R299" s="358">
        <v>42.8</v>
      </c>
      <c r="S299" s="443">
        <f>LARGE(R299:R300,1)</f>
        <v>42.8</v>
      </c>
      <c r="T299" s="19"/>
      <c r="U299" s="37" t="s">
        <v>21</v>
      </c>
      <c r="V299" s="35">
        <v>0</v>
      </c>
      <c r="W299" s="39">
        <f>LARGE(V299:V300,1)</f>
        <v>0</v>
      </c>
      <c r="X299" s="19"/>
      <c r="Y299" s="447">
        <f>43.6+42.8</f>
        <v>86.4</v>
      </c>
      <c r="Z299" s="230">
        <f t="shared" ref="Z299:Z305" si="4">RANK(Y299,$Y$296:$Y$306)</f>
        <v>1</v>
      </c>
      <c r="AA299" s="54" t="s">
        <v>290</v>
      </c>
      <c r="AB299" s="54"/>
    </row>
    <row r="300" spans="1:28" x14ac:dyDescent="0.3">
      <c r="A300" s="147"/>
      <c r="B300" s="146"/>
      <c r="C300" s="512"/>
      <c r="D300" s="544"/>
      <c r="E300" s="541" t="s">
        <v>22</v>
      </c>
      <c r="F300" s="358">
        <f>20.5+22.1</f>
        <v>42.6</v>
      </c>
      <c r="G300" s="443"/>
      <c r="H300" s="511"/>
      <c r="I300" s="541" t="s">
        <v>22</v>
      </c>
      <c r="J300" s="358">
        <v>0</v>
      </c>
      <c r="K300" s="443"/>
      <c r="L300" s="511"/>
      <c r="M300" s="541" t="s">
        <v>22</v>
      </c>
      <c r="N300" s="358">
        <v>43.6</v>
      </c>
      <c r="O300" s="443"/>
      <c r="P300" s="511"/>
      <c r="Q300" s="541" t="s">
        <v>22</v>
      </c>
      <c r="R300" s="358">
        <v>42.2</v>
      </c>
      <c r="S300" s="443"/>
      <c r="T300" s="19"/>
      <c r="U300" s="37" t="s">
        <v>22</v>
      </c>
      <c r="V300" s="35">
        <v>0</v>
      </c>
      <c r="W300" s="39"/>
      <c r="X300" s="19"/>
      <c r="Y300" s="19"/>
      <c r="Z300" s="230"/>
      <c r="AA300" s="54"/>
      <c r="AB300" s="54"/>
    </row>
    <row r="301" spans="1:28" x14ac:dyDescent="0.3">
      <c r="A301" s="147"/>
      <c r="B301" s="146"/>
      <c r="C301" s="512"/>
      <c r="D301" s="544"/>
      <c r="E301" s="541"/>
      <c r="F301" s="358"/>
      <c r="G301" s="443"/>
      <c r="H301" s="511"/>
      <c r="I301" s="541"/>
      <c r="J301" s="542"/>
      <c r="K301" s="358"/>
      <c r="L301" s="511"/>
      <c r="M301" s="541"/>
      <c r="N301" s="542"/>
      <c r="O301" s="358"/>
      <c r="P301" s="511"/>
      <c r="Q301" s="541"/>
      <c r="R301" s="542"/>
      <c r="S301" s="358"/>
      <c r="T301" s="19"/>
      <c r="U301" s="37"/>
      <c r="V301" s="41"/>
      <c r="X301" s="19"/>
      <c r="Y301" s="19"/>
      <c r="Z301" s="230"/>
      <c r="AA301" s="54"/>
      <c r="AB301" s="54"/>
    </row>
    <row r="302" spans="1:28" x14ac:dyDescent="0.3">
      <c r="A302" s="147"/>
      <c r="B302" s="146" t="s">
        <v>140</v>
      </c>
      <c r="C302" s="512" t="s">
        <v>79</v>
      </c>
      <c r="D302" s="544"/>
      <c r="E302" s="541" t="s">
        <v>21</v>
      </c>
      <c r="F302" s="358">
        <f>21.5+17.7</f>
        <v>39.200000000000003</v>
      </c>
      <c r="G302" s="443">
        <f>LARGE(F302:F303,1)</f>
        <v>41.2</v>
      </c>
      <c r="H302" s="511"/>
      <c r="I302" s="541" t="s">
        <v>21</v>
      </c>
      <c r="J302" s="358">
        <v>0</v>
      </c>
      <c r="K302" s="443">
        <f>LARGE(J302:J303,1)</f>
        <v>0</v>
      </c>
      <c r="L302" s="511"/>
      <c r="M302" s="541" t="s">
        <v>21</v>
      </c>
      <c r="N302" s="358">
        <v>40</v>
      </c>
      <c r="O302" s="443">
        <f>LARGE(N302:N303,1)</f>
        <v>41</v>
      </c>
      <c r="P302" s="511"/>
      <c r="Q302" s="541" t="s">
        <v>21</v>
      </c>
      <c r="R302" s="358">
        <v>42.2</v>
      </c>
      <c r="S302" s="443">
        <f>LARGE(R302:R303,1)</f>
        <v>43.1</v>
      </c>
      <c r="T302" s="19"/>
      <c r="U302" s="37" t="s">
        <v>21</v>
      </c>
      <c r="V302" s="35">
        <v>0</v>
      </c>
      <c r="W302" s="39">
        <f>LARGE(V302:V303,1)</f>
        <v>0</v>
      </c>
      <c r="X302" s="19"/>
      <c r="Y302" s="19">
        <f>41.2+43.1</f>
        <v>84.300000000000011</v>
      </c>
      <c r="Z302" s="230">
        <f t="shared" si="4"/>
        <v>3</v>
      </c>
      <c r="AA302" s="54" t="s">
        <v>290</v>
      </c>
      <c r="AB302" s="54"/>
    </row>
    <row r="303" spans="1:28" x14ac:dyDescent="0.3">
      <c r="A303" s="147"/>
      <c r="B303" s="146"/>
      <c r="C303" s="512"/>
      <c r="D303" s="544"/>
      <c r="E303" s="541" t="s">
        <v>22</v>
      </c>
      <c r="F303" s="358">
        <f>20.6+20.6</f>
        <v>41.2</v>
      </c>
      <c r="G303" s="443"/>
      <c r="H303" s="511"/>
      <c r="I303" s="541" t="s">
        <v>22</v>
      </c>
      <c r="J303" s="358">
        <v>0</v>
      </c>
      <c r="K303" s="443"/>
      <c r="L303" s="511"/>
      <c r="M303" s="541" t="s">
        <v>22</v>
      </c>
      <c r="N303" s="358">
        <v>41</v>
      </c>
      <c r="O303" s="443"/>
      <c r="P303" s="511"/>
      <c r="Q303" s="541" t="s">
        <v>22</v>
      </c>
      <c r="R303" s="358">
        <v>43.1</v>
      </c>
      <c r="S303" s="443"/>
      <c r="T303" s="19"/>
      <c r="U303" s="37" t="s">
        <v>22</v>
      </c>
      <c r="V303" s="35">
        <v>0</v>
      </c>
      <c r="W303" s="39"/>
      <c r="X303" s="19"/>
      <c r="Y303" s="19"/>
      <c r="Z303" s="230"/>
      <c r="AA303" s="54"/>
      <c r="AB303" s="54"/>
    </row>
    <row r="304" spans="1:28" x14ac:dyDescent="0.3">
      <c r="A304" s="147"/>
      <c r="B304" s="146"/>
      <c r="C304" s="512"/>
      <c r="D304" s="544"/>
      <c r="E304" s="541"/>
      <c r="F304" s="358"/>
      <c r="G304" s="443"/>
      <c r="H304" s="511"/>
      <c r="I304" s="541"/>
      <c r="J304" s="358"/>
      <c r="K304" s="443"/>
      <c r="L304" s="511"/>
      <c r="M304" s="541"/>
      <c r="N304" s="358"/>
      <c r="O304" s="443"/>
      <c r="P304" s="511"/>
      <c r="Q304" s="541"/>
      <c r="R304" s="358"/>
      <c r="S304" s="443"/>
      <c r="T304" s="19"/>
      <c r="U304" s="37"/>
      <c r="V304" s="35"/>
      <c r="W304" s="39"/>
      <c r="X304" s="19"/>
      <c r="Y304" s="19"/>
      <c r="Z304" s="230"/>
      <c r="AA304" s="54"/>
      <c r="AB304" s="54"/>
    </row>
    <row r="305" spans="1:28" x14ac:dyDescent="0.3">
      <c r="A305" s="147"/>
      <c r="B305" s="146" t="s">
        <v>141</v>
      </c>
      <c r="C305" s="512" t="s">
        <v>142</v>
      </c>
      <c r="D305" s="544"/>
      <c r="E305" s="541" t="s">
        <v>21</v>
      </c>
      <c r="F305" s="358">
        <v>0</v>
      </c>
      <c r="G305" s="443">
        <f>LARGE(F305:F306,1)</f>
        <v>0</v>
      </c>
      <c r="H305" s="511"/>
      <c r="I305" s="541" t="s">
        <v>21</v>
      </c>
      <c r="J305" s="358">
        <v>40.700000000000003</v>
      </c>
      <c r="K305" s="443">
        <f>LARGE(J305:J306,1)</f>
        <v>40.700000000000003</v>
      </c>
      <c r="L305" s="511"/>
      <c r="M305" s="541" t="s">
        <v>21</v>
      </c>
      <c r="N305" s="358">
        <v>0</v>
      </c>
      <c r="O305" s="443">
        <f>LARGE(N305:N306,1)</f>
        <v>0</v>
      </c>
      <c r="P305" s="511"/>
      <c r="Q305" s="541" t="s">
        <v>21</v>
      </c>
      <c r="R305" s="358">
        <v>39.700000000000003</v>
      </c>
      <c r="S305" s="543">
        <f>LARGE(R305:R306,1)</f>
        <v>43.9</v>
      </c>
      <c r="T305" s="19"/>
      <c r="U305" s="37" t="s">
        <v>21</v>
      </c>
      <c r="V305" s="35">
        <v>0</v>
      </c>
      <c r="W305" s="39">
        <f>LARGE(V305:V306,1)</f>
        <v>0</v>
      </c>
      <c r="X305" s="19"/>
      <c r="Y305" s="19">
        <f>40.7+43.9</f>
        <v>84.6</v>
      </c>
      <c r="Z305" s="230">
        <f t="shared" si="4"/>
        <v>2</v>
      </c>
      <c r="AA305" s="54" t="s">
        <v>290</v>
      </c>
      <c r="AB305" s="54"/>
    </row>
    <row r="306" spans="1:28" x14ac:dyDescent="0.3">
      <c r="A306" s="147"/>
      <c r="B306" s="146"/>
      <c r="C306" s="512"/>
      <c r="D306" s="544"/>
      <c r="E306" s="541" t="s">
        <v>22</v>
      </c>
      <c r="F306" s="358">
        <v>0</v>
      </c>
      <c r="G306" s="443"/>
      <c r="H306" s="511"/>
      <c r="I306" s="541" t="s">
        <v>22</v>
      </c>
      <c r="J306" s="358">
        <v>0</v>
      </c>
      <c r="K306" s="443"/>
      <c r="L306" s="511"/>
      <c r="M306" s="541" t="s">
        <v>22</v>
      </c>
      <c r="N306" s="358">
        <v>0</v>
      </c>
      <c r="O306" s="443"/>
      <c r="P306" s="511"/>
      <c r="Q306" s="541" t="s">
        <v>22</v>
      </c>
      <c r="R306" s="358">
        <v>43.9</v>
      </c>
      <c r="S306" s="443"/>
      <c r="T306" s="19"/>
      <c r="U306" s="37" t="s">
        <v>22</v>
      </c>
      <c r="V306" s="35">
        <v>0</v>
      </c>
      <c r="W306" s="39"/>
      <c r="X306" s="19"/>
      <c r="Y306" s="19"/>
      <c r="Z306" s="230"/>
      <c r="AA306" s="54"/>
      <c r="AB306" s="54"/>
    </row>
    <row r="307" spans="1:28" x14ac:dyDescent="0.3">
      <c r="A307" s="147"/>
      <c r="B307" s="146"/>
      <c r="C307" s="512"/>
      <c r="D307" s="544"/>
      <c r="E307" s="541"/>
      <c r="F307" s="358"/>
      <c r="G307" s="443"/>
      <c r="H307" s="511"/>
      <c r="I307" s="541"/>
      <c r="J307" s="542"/>
      <c r="K307" s="358"/>
      <c r="L307" s="511"/>
      <c r="M307" s="541"/>
      <c r="N307" s="358"/>
      <c r="O307" s="443"/>
      <c r="P307" s="511"/>
      <c r="Q307" s="541"/>
      <c r="R307" s="358"/>
      <c r="S307" s="443"/>
      <c r="T307" s="19"/>
      <c r="U307" s="37"/>
      <c r="V307" s="35"/>
      <c r="W307" s="39"/>
      <c r="X307" s="19"/>
      <c r="Y307" s="19"/>
      <c r="Z307" s="230"/>
      <c r="AA307" s="54"/>
      <c r="AB307" s="54"/>
    </row>
    <row r="308" spans="1:28" hidden="1" x14ac:dyDescent="0.3">
      <c r="A308" s="147"/>
      <c r="B308" s="146"/>
      <c r="C308" s="512"/>
      <c r="D308" s="544"/>
      <c r="E308" s="541" t="s">
        <v>21</v>
      </c>
      <c r="F308" s="358"/>
      <c r="G308" s="443" t="e">
        <f>LARGE(F308:F309,1)</f>
        <v>#NUM!</v>
      </c>
      <c r="H308" s="511"/>
      <c r="I308" s="541" t="s">
        <v>21</v>
      </c>
      <c r="J308" s="358">
        <v>0</v>
      </c>
      <c r="K308" s="443">
        <f>LARGE(J308:J309,1)</f>
        <v>0</v>
      </c>
      <c r="L308" s="511"/>
      <c r="M308" s="541" t="s">
        <v>21</v>
      </c>
      <c r="N308" s="358">
        <v>0</v>
      </c>
      <c r="O308" s="443">
        <f>LARGE(N308:N309,1)</f>
        <v>0</v>
      </c>
      <c r="P308" s="511"/>
      <c r="Q308" s="541" t="s">
        <v>21</v>
      </c>
      <c r="R308" s="358">
        <v>0</v>
      </c>
      <c r="S308" s="443">
        <f>LARGE(R308:R309,1)</f>
        <v>0</v>
      </c>
      <c r="T308" s="19"/>
      <c r="U308" s="37" t="s">
        <v>21</v>
      </c>
      <c r="V308" s="35">
        <v>0</v>
      </c>
      <c r="W308" s="39">
        <f>LARGE(V308:V309,1)</f>
        <v>0</v>
      </c>
      <c r="X308" s="19"/>
      <c r="Y308" s="19">
        <v>0</v>
      </c>
      <c r="Z308" s="230"/>
      <c r="AA308" s="54"/>
      <c r="AB308" s="54"/>
    </row>
    <row r="309" spans="1:28" hidden="1" x14ac:dyDescent="0.3">
      <c r="A309" s="147"/>
      <c r="B309" s="146"/>
      <c r="C309" s="512"/>
      <c r="D309" s="544"/>
      <c r="E309" s="541" t="s">
        <v>22</v>
      </c>
      <c r="F309" s="358"/>
      <c r="G309" s="443"/>
      <c r="H309" s="511"/>
      <c r="I309" s="541" t="s">
        <v>22</v>
      </c>
      <c r="J309" s="358">
        <v>0</v>
      </c>
      <c r="K309" s="443"/>
      <c r="L309" s="511"/>
      <c r="M309" s="541" t="s">
        <v>22</v>
      </c>
      <c r="N309" s="358">
        <v>0</v>
      </c>
      <c r="O309" s="443"/>
      <c r="P309" s="511"/>
      <c r="Q309" s="541" t="s">
        <v>22</v>
      </c>
      <c r="R309" s="358">
        <v>0</v>
      </c>
      <c r="S309" s="443"/>
      <c r="T309" s="19"/>
      <c r="U309" s="37" t="s">
        <v>22</v>
      </c>
      <c r="V309" s="35">
        <v>0</v>
      </c>
      <c r="W309" s="39"/>
      <c r="X309" s="19"/>
      <c r="Y309" s="19"/>
      <c r="Z309" s="230"/>
      <c r="AA309" s="54"/>
      <c r="AB309" s="54"/>
    </row>
    <row r="310" spans="1:28" hidden="1" x14ac:dyDescent="0.3">
      <c r="A310" s="147"/>
      <c r="B310" s="146"/>
      <c r="C310" s="512"/>
      <c r="D310" s="544"/>
      <c r="E310" s="541"/>
      <c r="F310" s="358"/>
      <c r="G310" s="443"/>
      <c r="H310" s="511"/>
      <c r="I310" s="541"/>
      <c r="J310" s="358"/>
      <c r="K310" s="443"/>
      <c r="L310" s="511"/>
      <c r="M310" s="541"/>
      <c r="N310" s="358"/>
      <c r="O310" s="443"/>
      <c r="P310" s="511"/>
      <c r="Q310" s="541"/>
      <c r="R310" s="358"/>
      <c r="S310" s="443"/>
      <c r="T310" s="19"/>
      <c r="U310" s="37"/>
      <c r="V310" s="35"/>
      <c r="W310" s="39"/>
      <c r="X310" s="19"/>
      <c r="Y310" s="19"/>
      <c r="Z310" s="230"/>
      <c r="AA310" s="54"/>
      <c r="AB310" s="54"/>
    </row>
    <row r="311" spans="1:28" hidden="1" x14ac:dyDescent="0.3">
      <c r="A311" s="147"/>
      <c r="B311" s="146"/>
      <c r="C311" s="512"/>
      <c r="D311" s="544"/>
      <c r="E311" s="541" t="s">
        <v>21</v>
      </c>
      <c r="F311" s="358">
        <v>0</v>
      </c>
      <c r="G311" s="443">
        <f>LARGE(F311:F312,1)</f>
        <v>0</v>
      </c>
      <c r="H311" s="511"/>
      <c r="I311" s="541" t="s">
        <v>21</v>
      </c>
      <c r="J311" s="358">
        <v>0</v>
      </c>
      <c r="K311" s="443">
        <f>LARGE(J311:J312,1)</f>
        <v>0</v>
      </c>
      <c r="L311" s="511"/>
      <c r="M311" s="541" t="s">
        <v>21</v>
      </c>
      <c r="N311" s="358">
        <v>0</v>
      </c>
      <c r="O311" s="443">
        <f>LARGE(N311:N312,1)</f>
        <v>0</v>
      </c>
      <c r="P311" s="511"/>
      <c r="Q311" s="541" t="s">
        <v>21</v>
      </c>
      <c r="R311" s="358">
        <v>0</v>
      </c>
      <c r="S311" s="443">
        <f>LARGE(R311:R312,1)</f>
        <v>0</v>
      </c>
      <c r="T311" s="19"/>
      <c r="U311" s="37" t="s">
        <v>21</v>
      </c>
      <c r="V311" s="35">
        <v>0</v>
      </c>
      <c r="W311" s="39">
        <f>LARGE(V311:V312,1)</f>
        <v>0</v>
      </c>
      <c r="X311" s="19"/>
      <c r="Y311" s="19">
        <v>0</v>
      </c>
      <c r="Z311" s="230"/>
      <c r="AA311" s="54"/>
      <c r="AB311" s="54"/>
    </row>
    <row r="312" spans="1:28" hidden="1" x14ac:dyDescent="0.3">
      <c r="A312" s="147"/>
      <c r="B312" s="146"/>
      <c r="C312" s="512"/>
      <c r="D312" s="544"/>
      <c r="E312" s="541" t="s">
        <v>22</v>
      </c>
      <c r="F312" s="358">
        <v>0</v>
      </c>
      <c r="G312" s="443"/>
      <c r="H312" s="511"/>
      <c r="I312" s="541" t="s">
        <v>22</v>
      </c>
      <c r="J312" s="358">
        <v>0</v>
      </c>
      <c r="K312" s="443"/>
      <c r="L312" s="511"/>
      <c r="M312" s="541" t="s">
        <v>22</v>
      </c>
      <c r="N312" s="358">
        <v>0</v>
      </c>
      <c r="O312" s="443"/>
      <c r="P312" s="511"/>
      <c r="Q312" s="541" t="s">
        <v>22</v>
      </c>
      <c r="R312" s="358">
        <v>0</v>
      </c>
      <c r="S312" s="443"/>
      <c r="T312" s="19"/>
      <c r="U312" s="37" t="s">
        <v>22</v>
      </c>
      <c r="V312" s="35">
        <v>0</v>
      </c>
      <c r="W312" s="39"/>
      <c r="X312" s="19"/>
      <c r="Y312" s="19"/>
      <c r="Z312" s="230"/>
      <c r="AA312" s="54"/>
      <c r="AB312" s="54"/>
    </row>
    <row r="313" spans="1:28" hidden="1" x14ac:dyDescent="0.3">
      <c r="A313" s="147"/>
      <c r="B313" s="146"/>
      <c r="C313" s="512"/>
      <c r="D313" s="544"/>
      <c r="E313" s="541"/>
      <c r="F313" s="358"/>
      <c r="G313" s="443"/>
      <c r="H313" s="511"/>
      <c r="I313" s="541"/>
      <c r="J313" s="542"/>
      <c r="K313" s="358"/>
      <c r="L313" s="511"/>
      <c r="M313" s="541"/>
      <c r="N313" s="358"/>
      <c r="O313" s="443"/>
      <c r="P313" s="511"/>
      <c r="Q313" s="541"/>
      <c r="R313" s="358"/>
      <c r="S313" s="443"/>
      <c r="T313" s="19"/>
      <c r="U313" s="37"/>
      <c r="V313" s="35"/>
      <c r="W313" s="39"/>
      <c r="X313" s="19"/>
      <c r="Y313" s="19"/>
      <c r="Z313" s="230"/>
      <c r="AA313" s="54"/>
      <c r="AB313" s="54"/>
    </row>
    <row r="314" spans="1:28" hidden="1" x14ac:dyDescent="0.3">
      <c r="A314" s="147"/>
      <c r="B314" s="146"/>
      <c r="C314" s="512"/>
      <c r="D314" s="544"/>
      <c r="E314" s="541" t="s">
        <v>21</v>
      </c>
      <c r="F314" s="358">
        <v>0</v>
      </c>
      <c r="G314" s="443">
        <f>LARGE(F314:F315,1)</f>
        <v>0</v>
      </c>
      <c r="H314" s="511"/>
      <c r="I314" s="541" t="s">
        <v>21</v>
      </c>
      <c r="J314" s="358">
        <v>0</v>
      </c>
      <c r="K314" s="443">
        <f>LARGE(J314:J315,1)</f>
        <v>0</v>
      </c>
      <c r="L314" s="511"/>
      <c r="M314" s="541" t="s">
        <v>21</v>
      </c>
      <c r="N314" s="358">
        <v>0</v>
      </c>
      <c r="O314" s="443">
        <f>LARGE(N314:N315,1)</f>
        <v>0</v>
      </c>
      <c r="P314" s="511"/>
      <c r="Q314" s="541" t="s">
        <v>21</v>
      </c>
      <c r="R314" s="358">
        <v>0</v>
      </c>
      <c r="S314" s="443">
        <f>LARGE(R314:R315,1)</f>
        <v>0</v>
      </c>
      <c r="T314" s="19"/>
      <c r="U314" s="37" t="s">
        <v>21</v>
      </c>
      <c r="V314" s="35">
        <v>0</v>
      </c>
      <c r="W314" s="39">
        <f>LARGE(V314:V315,1)</f>
        <v>0</v>
      </c>
      <c r="X314" s="19"/>
      <c r="Y314" s="19">
        <v>0</v>
      </c>
      <c r="Z314" s="230"/>
      <c r="AA314" s="54"/>
      <c r="AB314" s="54"/>
    </row>
    <row r="315" spans="1:28" hidden="1" x14ac:dyDescent="0.3">
      <c r="A315" s="147"/>
      <c r="B315" s="146"/>
      <c r="C315" s="512"/>
      <c r="D315" s="544"/>
      <c r="E315" s="541" t="s">
        <v>22</v>
      </c>
      <c r="F315" s="358">
        <v>0</v>
      </c>
      <c r="G315" s="443"/>
      <c r="H315" s="511"/>
      <c r="I315" s="541" t="s">
        <v>22</v>
      </c>
      <c r="J315" s="358">
        <v>0</v>
      </c>
      <c r="K315" s="443"/>
      <c r="L315" s="511"/>
      <c r="M315" s="541" t="s">
        <v>22</v>
      </c>
      <c r="N315" s="358">
        <v>0</v>
      </c>
      <c r="O315" s="443"/>
      <c r="P315" s="511"/>
      <c r="Q315" s="541" t="s">
        <v>22</v>
      </c>
      <c r="R315" s="358">
        <v>0</v>
      </c>
      <c r="S315" s="443"/>
      <c r="T315" s="19"/>
      <c r="U315" s="37" t="s">
        <v>22</v>
      </c>
      <c r="V315" s="35">
        <v>0</v>
      </c>
      <c r="W315" s="39"/>
      <c r="X315" s="19"/>
      <c r="Y315" s="19"/>
      <c r="Z315" s="230"/>
      <c r="AA315" s="54"/>
      <c r="AB315" s="54"/>
    </row>
    <row r="316" spans="1:28" x14ac:dyDescent="0.3">
      <c r="A316" s="147"/>
      <c r="B316" s="146"/>
      <c r="C316" s="512"/>
      <c r="D316" s="544"/>
      <c r="E316" s="541" t="s">
        <v>21</v>
      </c>
      <c r="F316" s="358">
        <v>0</v>
      </c>
      <c r="G316" s="443">
        <f>LARGE(F316:F317,1)</f>
        <v>0</v>
      </c>
      <c r="H316" s="511"/>
      <c r="I316" s="541" t="s">
        <v>21</v>
      </c>
      <c r="J316" s="358">
        <v>0</v>
      </c>
      <c r="K316" s="443">
        <f>LARGE(J316:J317,1)</f>
        <v>0</v>
      </c>
      <c r="L316" s="511"/>
      <c r="M316" s="541" t="s">
        <v>21</v>
      </c>
      <c r="N316" s="358">
        <v>0</v>
      </c>
      <c r="O316" s="443">
        <f>LARGE(N316:N317,1)</f>
        <v>0</v>
      </c>
      <c r="P316" s="511"/>
      <c r="Q316" s="541" t="s">
        <v>21</v>
      </c>
      <c r="R316" s="358">
        <v>0</v>
      </c>
      <c r="S316" s="443">
        <f>LARGE(R316:R317,1)</f>
        <v>0</v>
      </c>
      <c r="T316" s="19"/>
      <c r="U316" s="37" t="s">
        <v>21</v>
      </c>
      <c r="V316" s="35">
        <v>0</v>
      </c>
      <c r="W316" s="39">
        <f>LARGE(V316:V317,1)</f>
        <v>0</v>
      </c>
      <c r="X316" s="19"/>
      <c r="Y316" s="19">
        <v>0</v>
      </c>
      <c r="Z316" s="230">
        <f>RANK(Y316,$Y$296:$Y$316)</f>
        <v>4</v>
      </c>
      <c r="AA316" s="54"/>
      <c r="AB316" s="54"/>
    </row>
    <row r="317" spans="1:28" x14ac:dyDescent="0.3">
      <c r="A317" s="147"/>
      <c r="B317" s="146"/>
      <c r="C317" s="512"/>
      <c r="D317" s="544"/>
      <c r="E317" s="541" t="s">
        <v>22</v>
      </c>
      <c r="F317" s="358">
        <v>0</v>
      </c>
      <c r="G317" s="443"/>
      <c r="H317" s="511"/>
      <c r="I317" s="541" t="s">
        <v>22</v>
      </c>
      <c r="J317" s="358">
        <v>0</v>
      </c>
      <c r="K317" s="443"/>
      <c r="L317" s="511"/>
      <c r="M317" s="541" t="s">
        <v>22</v>
      </c>
      <c r="N317" s="358">
        <v>0</v>
      </c>
      <c r="O317" s="443"/>
      <c r="P317" s="511"/>
      <c r="Q317" s="541" t="s">
        <v>22</v>
      </c>
      <c r="R317" s="358">
        <v>0</v>
      </c>
      <c r="S317" s="443"/>
      <c r="T317" s="19"/>
      <c r="U317" s="37" t="s">
        <v>22</v>
      </c>
      <c r="V317" s="35">
        <v>0</v>
      </c>
      <c r="W317" s="39"/>
      <c r="X317" s="19"/>
      <c r="Y317" s="19"/>
      <c r="Z317" s="230"/>
      <c r="AA317" s="54"/>
      <c r="AB317" s="54"/>
    </row>
    <row r="318" spans="1:28" x14ac:dyDescent="0.3">
      <c r="A318" s="147"/>
      <c r="B318" s="146"/>
      <c r="C318" s="512"/>
      <c r="D318" s="544"/>
      <c r="E318" s="541"/>
      <c r="F318" s="358"/>
      <c r="G318" s="443"/>
      <c r="H318" s="511"/>
      <c r="I318" s="541"/>
      <c r="J318" s="542"/>
      <c r="K318" s="358"/>
      <c r="L318" s="511"/>
      <c r="M318" s="541"/>
      <c r="N318" s="358"/>
      <c r="O318" s="443"/>
      <c r="P318" s="511"/>
      <c r="Q318" s="541"/>
      <c r="R318" s="358"/>
      <c r="S318" s="443"/>
      <c r="T318" s="19"/>
      <c r="U318" s="37"/>
      <c r="V318" s="35"/>
      <c r="W318" s="39"/>
      <c r="X318" s="19"/>
      <c r="Y318" s="19"/>
      <c r="Z318" s="230"/>
      <c r="AA318" s="54"/>
      <c r="AB318" s="54"/>
    </row>
    <row r="319" spans="1:28" hidden="1" x14ac:dyDescent="0.3">
      <c r="A319" s="147"/>
      <c r="B319" s="146"/>
      <c r="C319" s="512"/>
      <c r="D319" s="544"/>
      <c r="E319" s="541" t="s">
        <v>21</v>
      </c>
      <c r="F319" s="358">
        <v>0</v>
      </c>
      <c r="G319" s="443">
        <f>LARGE(F319:F320,1)</f>
        <v>0</v>
      </c>
      <c r="H319" s="511"/>
      <c r="I319" s="541" t="s">
        <v>21</v>
      </c>
      <c r="J319" s="358">
        <v>0</v>
      </c>
      <c r="K319" s="443">
        <f>LARGE(J319:J320,1)</f>
        <v>0</v>
      </c>
      <c r="L319" s="511"/>
      <c r="M319" s="541" t="s">
        <v>21</v>
      </c>
      <c r="N319" s="358">
        <v>0</v>
      </c>
      <c r="O319" s="443">
        <f>LARGE(N319:N320,1)</f>
        <v>0</v>
      </c>
      <c r="P319" s="511"/>
      <c r="Q319" s="541" t="s">
        <v>21</v>
      </c>
      <c r="R319" s="358">
        <v>0</v>
      </c>
      <c r="S319" s="443">
        <f>LARGE(R319:R320,1)</f>
        <v>0</v>
      </c>
      <c r="T319" s="19"/>
      <c r="U319" s="37" t="s">
        <v>21</v>
      </c>
      <c r="V319" s="35">
        <v>0</v>
      </c>
      <c r="W319" s="39">
        <f>LARGE(V319:V320,1)</f>
        <v>0</v>
      </c>
      <c r="X319" s="19"/>
      <c r="Y319" s="19">
        <v>0</v>
      </c>
      <c r="Z319" s="230">
        <f>RANK(Y319,$Y$9:$Y$56)</f>
        <v>1</v>
      </c>
      <c r="AA319" s="54"/>
      <c r="AB319" s="54"/>
    </row>
    <row r="320" spans="1:28" hidden="1" x14ac:dyDescent="0.3">
      <c r="A320" s="147"/>
      <c r="B320" s="146"/>
      <c r="C320" s="512"/>
      <c r="D320" s="544"/>
      <c r="E320" s="541" t="s">
        <v>32</v>
      </c>
      <c r="F320" s="358">
        <v>0</v>
      </c>
      <c r="G320" s="443"/>
      <c r="H320" s="511"/>
      <c r="I320" s="541" t="s">
        <v>22</v>
      </c>
      <c r="J320" s="358">
        <v>0</v>
      </c>
      <c r="K320" s="443"/>
      <c r="L320" s="511"/>
      <c r="M320" s="541" t="s">
        <v>22</v>
      </c>
      <c r="N320" s="358">
        <v>0</v>
      </c>
      <c r="O320" s="443"/>
      <c r="P320" s="511"/>
      <c r="Q320" s="541" t="s">
        <v>22</v>
      </c>
      <c r="R320" s="358">
        <v>0</v>
      </c>
      <c r="S320" s="443"/>
      <c r="T320" s="19"/>
      <c r="U320" s="37" t="s">
        <v>22</v>
      </c>
      <c r="V320" s="35">
        <v>0</v>
      </c>
      <c r="W320" s="39"/>
      <c r="X320" s="19"/>
      <c r="Y320" s="19"/>
      <c r="Z320" s="230"/>
      <c r="AA320" s="54"/>
      <c r="AB320" s="54"/>
    </row>
    <row r="321" spans="1:28" hidden="1" x14ac:dyDescent="0.3">
      <c r="A321" s="147"/>
      <c r="B321" s="146"/>
      <c r="C321" s="512"/>
      <c r="D321" s="544"/>
      <c r="E321" s="541"/>
      <c r="F321" s="358"/>
      <c r="G321" s="443"/>
      <c r="H321" s="511"/>
      <c r="I321" s="541"/>
      <c r="J321" s="358"/>
      <c r="K321" s="443"/>
      <c r="L321" s="511"/>
      <c r="M321" s="541"/>
      <c r="N321" s="358"/>
      <c r="O321" s="443"/>
      <c r="P321" s="511"/>
      <c r="Q321" s="541"/>
      <c r="R321" s="358"/>
      <c r="S321" s="443"/>
      <c r="T321" s="19"/>
      <c r="U321" s="37"/>
      <c r="V321" s="35"/>
      <c r="W321" s="39"/>
      <c r="X321" s="19"/>
      <c r="Y321" s="19"/>
      <c r="Z321" s="230"/>
      <c r="AA321" s="54"/>
      <c r="AB321" s="54"/>
    </row>
    <row r="322" spans="1:28" hidden="1" x14ac:dyDescent="0.3">
      <c r="A322" s="147"/>
      <c r="B322" s="146"/>
      <c r="C322" s="512"/>
      <c r="D322" s="544"/>
      <c r="E322" s="541" t="s">
        <v>21</v>
      </c>
      <c r="F322" s="358">
        <v>0</v>
      </c>
      <c r="G322" s="443">
        <f>LARGE(F322:F323,1)</f>
        <v>0</v>
      </c>
      <c r="H322" s="511"/>
      <c r="I322" s="541" t="s">
        <v>21</v>
      </c>
      <c r="J322" s="358">
        <v>0</v>
      </c>
      <c r="K322" s="443">
        <f>LARGE(J322:J323,1)</f>
        <v>0</v>
      </c>
      <c r="L322" s="511"/>
      <c r="M322" s="541" t="s">
        <v>21</v>
      </c>
      <c r="N322" s="358">
        <v>0</v>
      </c>
      <c r="O322" s="443">
        <f>LARGE(N322:N323,1)</f>
        <v>0</v>
      </c>
      <c r="P322" s="511"/>
      <c r="Q322" s="541" t="s">
        <v>21</v>
      </c>
      <c r="R322" s="358">
        <v>0</v>
      </c>
      <c r="S322" s="443">
        <f>LARGE(R322:R323,1)</f>
        <v>0</v>
      </c>
      <c r="T322" s="19"/>
      <c r="U322" s="37" t="s">
        <v>21</v>
      </c>
      <c r="V322" s="35">
        <v>0</v>
      </c>
      <c r="W322" s="39">
        <f>LARGE(V322:V323,1)</f>
        <v>0</v>
      </c>
      <c r="X322" s="19"/>
      <c r="Y322" s="19">
        <v>0</v>
      </c>
      <c r="Z322" s="230">
        <f>RANK(Y322,$Y$9:$Y$56)</f>
        <v>1</v>
      </c>
      <c r="AA322" s="54"/>
      <c r="AB322" s="54"/>
    </row>
    <row r="323" spans="1:28" hidden="1" x14ac:dyDescent="0.3">
      <c r="A323" s="147"/>
      <c r="B323" s="146"/>
      <c r="C323" s="512"/>
      <c r="D323" s="544"/>
      <c r="E323" s="541" t="s">
        <v>22</v>
      </c>
      <c r="F323" s="358">
        <v>0</v>
      </c>
      <c r="G323" s="443"/>
      <c r="H323" s="511"/>
      <c r="I323" s="541" t="s">
        <v>22</v>
      </c>
      <c r="J323" s="358">
        <v>0</v>
      </c>
      <c r="K323" s="443"/>
      <c r="L323" s="511"/>
      <c r="M323" s="541" t="s">
        <v>22</v>
      </c>
      <c r="N323" s="358">
        <v>0</v>
      </c>
      <c r="O323" s="443"/>
      <c r="P323" s="511"/>
      <c r="Q323" s="541" t="s">
        <v>22</v>
      </c>
      <c r="R323" s="358">
        <v>0</v>
      </c>
      <c r="S323" s="443"/>
      <c r="T323" s="19"/>
      <c r="U323" s="37" t="s">
        <v>22</v>
      </c>
      <c r="V323" s="35">
        <v>0</v>
      </c>
      <c r="W323" s="39"/>
      <c r="X323" s="19"/>
      <c r="Y323" s="19"/>
      <c r="Z323" s="230"/>
      <c r="AA323" s="54"/>
      <c r="AB323" s="54"/>
    </row>
    <row r="324" spans="1:28" hidden="1" x14ac:dyDescent="0.3">
      <c r="A324" s="147"/>
      <c r="B324" s="146"/>
      <c r="C324" s="512"/>
      <c r="D324" s="544"/>
      <c r="E324" s="541"/>
      <c r="F324" s="358"/>
      <c r="G324" s="443"/>
      <c r="H324" s="511"/>
      <c r="I324" s="541"/>
      <c r="J324" s="542"/>
      <c r="K324" s="358"/>
      <c r="L324" s="511"/>
      <c r="M324" s="541"/>
      <c r="N324" s="542"/>
      <c r="O324" s="358"/>
      <c r="P324" s="511"/>
      <c r="Q324" s="541"/>
      <c r="R324" s="542"/>
      <c r="S324" s="358"/>
      <c r="T324" s="19"/>
      <c r="U324" s="37"/>
      <c r="V324" s="41"/>
      <c r="X324" s="19"/>
      <c r="Y324" s="19"/>
      <c r="Z324" s="230"/>
      <c r="AA324" s="54"/>
      <c r="AB324" s="54"/>
    </row>
    <row r="325" spans="1:28" hidden="1" x14ac:dyDescent="0.3">
      <c r="A325" s="147"/>
      <c r="B325" s="146"/>
      <c r="C325" s="512"/>
      <c r="D325" s="544"/>
      <c r="E325" s="541" t="s">
        <v>21</v>
      </c>
      <c r="F325" s="358">
        <v>0</v>
      </c>
      <c r="G325" s="443">
        <f>LARGE(F325:F326,1)</f>
        <v>0</v>
      </c>
      <c r="H325" s="511"/>
      <c r="I325" s="541" t="s">
        <v>21</v>
      </c>
      <c r="J325" s="358">
        <v>0</v>
      </c>
      <c r="K325" s="443">
        <f>LARGE(J325:J326,1)</f>
        <v>0</v>
      </c>
      <c r="L325" s="511"/>
      <c r="M325" s="541" t="s">
        <v>21</v>
      </c>
      <c r="N325" s="358">
        <v>0</v>
      </c>
      <c r="O325" s="443">
        <f>LARGE(N325:N326,1)</f>
        <v>0</v>
      </c>
      <c r="P325" s="511"/>
      <c r="Q325" s="541" t="s">
        <v>21</v>
      </c>
      <c r="R325" s="358">
        <v>0</v>
      </c>
      <c r="S325" s="443">
        <f>LARGE(R325:R326,1)</f>
        <v>0</v>
      </c>
      <c r="T325" s="19"/>
      <c r="U325" s="37" t="s">
        <v>21</v>
      </c>
      <c r="V325" s="35">
        <v>0</v>
      </c>
      <c r="W325" s="39">
        <f>LARGE(V325:V326,1)</f>
        <v>0</v>
      </c>
      <c r="X325" s="19"/>
      <c r="Y325" s="19">
        <v>0</v>
      </c>
      <c r="Z325" s="230">
        <f>RANK(Y325,$Y$9:$Y$56)</f>
        <v>1</v>
      </c>
      <c r="AA325" s="54"/>
      <c r="AB325" s="54"/>
    </row>
    <row r="326" spans="1:28" hidden="1" x14ac:dyDescent="0.3">
      <c r="A326" s="147"/>
      <c r="B326" s="146"/>
      <c r="C326" s="512"/>
      <c r="D326" s="544"/>
      <c r="E326" s="541" t="s">
        <v>22</v>
      </c>
      <c r="F326" s="358">
        <v>0</v>
      </c>
      <c r="G326" s="443"/>
      <c r="H326" s="511"/>
      <c r="I326" s="541" t="s">
        <v>22</v>
      </c>
      <c r="J326" s="358">
        <v>0</v>
      </c>
      <c r="K326" s="443"/>
      <c r="L326" s="511"/>
      <c r="M326" s="541" t="s">
        <v>22</v>
      </c>
      <c r="N326" s="358">
        <v>0</v>
      </c>
      <c r="O326" s="443"/>
      <c r="P326" s="511"/>
      <c r="Q326" s="541" t="s">
        <v>22</v>
      </c>
      <c r="R326" s="358">
        <v>0</v>
      </c>
      <c r="S326" s="443"/>
      <c r="T326" s="19"/>
      <c r="U326" s="37" t="s">
        <v>22</v>
      </c>
      <c r="V326" s="35">
        <v>0</v>
      </c>
      <c r="W326" s="39"/>
      <c r="X326" s="19"/>
      <c r="Y326" s="19"/>
      <c r="Z326" s="230"/>
      <c r="AA326" s="54"/>
      <c r="AB326" s="54"/>
    </row>
    <row r="327" spans="1:28" hidden="1" x14ac:dyDescent="0.3">
      <c r="A327" s="147"/>
      <c r="B327" s="146"/>
      <c r="C327" s="512"/>
      <c r="D327" s="544"/>
      <c r="E327" s="541"/>
      <c r="F327" s="358"/>
      <c r="G327" s="443"/>
      <c r="H327" s="511"/>
      <c r="I327" s="541"/>
      <c r="J327" s="358"/>
      <c r="K327" s="443"/>
      <c r="L327" s="511"/>
      <c r="M327" s="541"/>
      <c r="N327" s="358"/>
      <c r="O327" s="443"/>
      <c r="P327" s="511"/>
      <c r="Q327" s="541"/>
      <c r="R327" s="358"/>
      <c r="S327" s="443"/>
      <c r="T327" s="19"/>
      <c r="U327" s="37"/>
      <c r="V327" s="35"/>
      <c r="W327" s="39"/>
      <c r="X327" s="19"/>
      <c r="Y327" s="19"/>
      <c r="Z327" s="230"/>
      <c r="AA327" s="54"/>
      <c r="AB327" s="54"/>
    </row>
    <row r="328" spans="1:28" hidden="1" x14ac:dyDescent="0.3">
      <c r="A328" s="147"/>
      <c r="B328" s="146"/>
      <c r="C328" s="512"/>
      <c r="D328" s="544"/>
      <c r="E328" s="541" t="s">
        <v>21</v>
      </c>
      <c r="F328" s="358">
        <v>0</v>
      </c>
      <c r="G328" s="443">
        <f>LARGE(F328:F329,1)</f>
        <v>0</v>
      </c>
      <c r="H328" s="511"/>
      <c r="I328" s="541" t="s">
        <v>21</v>
      </c>
      <c r="J328" s="358">
        <v>0</v>
      </c>
      <c r="K328" s="443">
        <f>LARGE(J328:J329,1)</f>
        <v>0</v>
      </c>
      <c r="L328" s="511"/>
      <c r="M328" s="541" t="s">
        <v>21</v>
      </c>
      <c r="N328" s="358">
        <v>0</v>
      </c>
      <c r="O328" s="443">
        <f>LARGE(N328:N329,1)</f>
        <v>0</v>
      </c>
      <c r="P328" s="511"/>
      <c r="Q328" s="541" t="s">
        <v>21</v>
      </c>
      <c r="R328" s="358">
        <v>0</v>
      </c>
      <c r="S328" s="443">
        <f>LARGE(R328:R329,1)</f>
        <v>0</v>
      </c>
      <c r="T328" s="19"/>
      <c r="U328" s="37" t="s">
        <v>21</v>
      </c>
      <c r="V328" s="35">
        <v>0</v>
      </c>
      <c r="W328" s="39">
        <f>LARGE(V328:V329,1)</f>
        <v>0</v>
      </c>
      <c r="X328" s="19"/>
      <c r="Y328" s="19">
        <v>0</v>
      </c>
      <c r="Z328" s="230">
        <f>RANK(Y328,$Y$9:$Y$56)</f>
        <v>1</v>
      </c>
      <c r="AA328" s="54"/>
      <c r="AB328" s="54"/>
    </row>
    <row r="329" spans="1:28" hidden="1" x14ac:dyDescent="0.3">
      <c r="A329" s="147"/>
      <c r="B329" s="146"/>
      <c r="C329" s="512"/>
      <c r="D329" s="544"/>
      <c r="E329" s="541" t="s">
        <v>22</v>
      </c>
      <c r="F329" s="358">
        <v>0</v>
      </c>
      <c r="G329" s="443"/>
      <c r="H329" s="511"/>
      <c r="I329" s="541" t="s">
        <v>22</v>
      </c>
      <c r="J329" s="358">
        <v>0</v>
      </c>
      <c r="K329" s="443"/>
      <c r="L329" s="511"/>
      <c r="M329" s="541" t="s">
        <v>22</v>
      </c>
      <c r="N329" s="358">
        <v>0</v>
      </c>
      <c r="O329" s="443"/>
      <c r="P329" s="511"/>
      <c r="Q329" s="541" t="s">
        <v>22</v>
      </c>
      <c r="R329" s="358">
        <v>0</v>
      </c>
      <c r="S329" s="443"/>
      <c r="T329" s="19"/>
      <c r="U329" s="37" t="s">
        <v>22</v>
      </c>
      <c r="V329" s="35">
        <v>0</v>
      </c>
      <c r="W329" s="39"/>
      <c r="X329" s="19"/>
      <c r="Y329" s="19"/>
      <c r="Z329" s="230"/>
      <c r="AA329" s="54"/>
      <c r="AB329" s="54"/>
    </row>
    <row r="330" spans="1:28" hidden="1" x14ac:dyDescent="0.3">
      <c r="A330" s="147"/>
      <c r="B330" s="146"/>
      <c r="C330" s="512"/>
      <c r="D330" s="544"/>
      <c r="E330" s="541"/>
      <c r="F330" s="358"/>
      <c r="G330" s="443"/>
      <c r="H330" s="511"/>
      <c r="I330" s="541"/>
      <c r="J330" s="358"/>
      <c r="K330" s="443"/>
      <c r="L330" s="511"/>
      <c r="M330" s="541"/>
      <c r="N330" s="358"/>
      <c r="O330" s="443"/>
      <c r="P330" s="511"/>
      <c r="Q330" s="541"/>
      <c r="R330" s="358"/>
      <c r="S330" s="443"/>
      <c r="T330" s="19"/>
      <c r="U330" s="37"/>
      <c r="V330" s="35"/>
      <c r="W330" s="39"/>
      <c r="X330" s="19"/>
      <c r="Y330" s="19"/>
      <c r="Z330" s="230"/>
      <c r="AA330" s="54"/>
      <c r="AB330" s="54"/>
    </row>
    <row r="331" spans="1:28" hidden="1" x14ac:dyDescent="0.3">
      <c r="A331" s="147"/>
      <c r="B331" s="146"/>
      <c r="C331" s="512"/>
      <c r="D331" s="544"/>
      <c r="E331" s="541" t="s">
        <v>21</v>
      </c>
      <c r="F331" s="358">
        <v>0</v>
      </c>
      <c r="G331" s="443">
        <f>LARGE(F331:F332,1)</f>
        <v>0</v>
      </c>
      <c r="H331" s="511"/>
      <c r="I331" s="541" t="s">
        <v>21</v>
      </c>
      <c r="J331" s="358">
        <v>0</v>
      </c>
      <c r="K331" s="443">
        <f>LARGE(J331:J332,1)</f>
        <v>0</v>
      </c>
      <c r="L331" s="511"/>
      <c r="M331" s="541" t="s">
        <v>21</v>
      </c>
      <c r="N331" s="358">
        <v>0</v>
      </c>
      <c r="O331" s="443">
        <f>LARGE(N331:N332,1)</f>
        <v>0</v>
      </c>
      <c r="P331" s="511"/>
      <c r="Q331" s="541" t="s">
        <v>21</v>
      </c>
      <c r="R331" s="358">
        <v>0</v>
      </c>
      <c r="S331" s="443">
        <f>LARGE(R331:R332,1)</f>
        <v>0</v>
      </c>
      <c r="T331" s="19"/>
      <c r="U331" s="37" t="s">
        <v>21</v>
      </c>
      <c r="V331" s="35">
        <v>0</v>
      </c>
      <c r="W331" s="39">
        <f>LARGE(V331:V332,1)</f>
        <v>0</v>
      </c>
      <c r="X331" s="19"/>
      <c r="Y331" s="19">
        <v>0</v>
      </c>
      <c r="Z331" s="230">
        <f>RANK(Y331,$Y$9:$Y$56)</f>
        <v>1</v>
      </c>
      <c r="AA331" s="54"/>
      <c r="AB331" s="54"/>
    </row>
    <row r="332" spans="1:28" hidden="1" x14ac:dyDescent="0.3">
      <c r="A332" s="147"/>
      <c r="B332" s="146"/>
      <c r="C332" s="512"/>
      <c r="D332" s="544"/>
      <c r="E332" s="541" t="s">
        <v>22</v>
      </c>
      <c r="F332" s="358">
        <v>0</v>
      </c>
      <c r="G332" s="443"/>
      <c r="H332" s="511"/>
      <c r="I332" s="541" t="s">
        <v>22</v>
      </c>
      <c r="J332" s="358">
        <v>0</v>
      </c>
      <c r="K332" s="443"/>
      <c r="L332" s="511"/>
      <c r="M332" s="541" t="s">
        <v>22</v>
      </c>
      <c r="N332" s="358">
        <v>0</v>
      </c>
      <c r="O332" s="443"/>
      <c r="P332" s="511"/>
      <c r="Q332" s="541" t="s">
        <v>22</v>
      </c>
      <c r="R332" s="358">
        <v>0</v>
      </c>
      <c r="S332" s="443"/>
      <c r="T332" s="19"/>
      <c r="U332" s="37" t="s">
        <v>22</v>
      </c>
      <c r="V332" s="35">
        <v>0</v>
      </c>
      <c r="W332" s="39"/>
      <c r="X332" s="19"/>
      <c r="Y332" s="19"/>
      <c r="Z332" s="230"/>
      <c r="AA332" s="54"/>
      <c r="AB332" s="54"/>
    </row>
    <row r="333" spans="1:28" hidden="1" x14ac:dyDescent="0.3">
      <c r="A333" s="147"/>
      <c r="B333" s="146"/>
      <c r="C333" s="512"/>
      <c r="D333" s="544"/>
      <c r="E333" s="541"/>
      <c r="F333" s="358"/>
      <c r="G333" s="443"/>
      <c r="H333" s="511"/>
      <c r="I333" s="541"/>
      <c r="J333" s="358"/>
      <c r="K333" s="443"/>
      <c r="L333" s="511"/>
      <c r="M333" s="541"/>
      <c r="N333" s="358"/>
      <c r="O333" s="443"/>
      <c r="P333" s="511"/>
      <c r="Q333" s="541"/>
      <c r="R333" s="358"/>
      <c r="S333" s="443"/>
      <c r="T333" s="19"/>
      <c r="U333" s="37"/>
      <c r="V333" s="35"/>
      <c r="W333" s="39"/>
      <c r="X333" s="19"/>
      <c r="Y333" s="19"/>
      <c r="Z333" s="230"/>
      <c r="AA333" s="54"/>
      <c r="AB333" s="54"/>
    </row>
    <row r="334" spans="1:28" hidden="1" x14ac:dyDescent="0.3">
      <c r="A334" s="147"/>
      <c r="B334" s="146"/>
      <c r="C334" s="512"/>
      <c r="D334" s="544"/>
      <c r="E334" s="541" t="s">
        <v>21</v>
      </c>
      <c r="F334" s="358">
        <v>0</v>
      </c>
      <c r="G334" s="443">
        <f>LARGE(F334:F335,1)</f>
        <v>0</v>
      </c>
      <c r="H334" s="511"/>
      <c r="I334" s="541" t="s">
        <v>21</v>
      </c>
      <c r="J334" s="358">
        <v>0</v>
      </c>
      <c r="K334" s="443">
        <f>LARGE(J334:J335,1)</f>
        <v>0</v>
      </c>
      <c r="L334" s="511"/>
      <c r="M334" s="541" t="s">
        <v>21</v>
      </c>
      <c r="N334" s="358">
        <v>0</v>
      </c>
      <c r="O334" s="443">
        <f>LARGE(N334:N335,1)</f>
        <v>0</v>
      </c>
      <c r="P334" s="511"/>
      <c r="Q334" s="541" t="s">
        <v>21</v>
      </c>
      <c r="R334" s="358">
        <v>0</v>
      </c>
      <c r="S334" s="443">
        <f>LARGE(R334:R335,1)</f>
        <v>0</v>
      </c>
      <c r="T334" s="19"/>
      <c r="U334" s="37" t="s">
        <v>21</v>
      </c>
      <c r="V334" s="35">
        <v>0</v>
      </c>
      <c r="W334" s="39">
        <f>LARGE(V334:V335,1)</f>
        <v>0</v>
      </c>
      <c r="X334" s="19"/>
      <c r="Y334" s="19">
        <v>0</v>
      </c>
      <c r="Z334" s="230">
        <f>RANK(Y334,$Y$9:$Y$56)</f>
        <v>1</v>
      </c>
      <c r="AA334" s="54"/>
      <c r="AB334" s="54"/>
    </row>
    <row r="335" spans="1:28" hidden="1" x14ac:dyDescent="0.3">
      <c r="A335" s="147"/>
      <c r="B335" s="146"/>
      <c r="C335" s="512"/>
      <c r="D335" s="544"/>
      <c r="E335" s="541" t="s">
        <v>22</v>
      </c>
      <c r="F335" s="358">
        <v>0</v>
      </c>
      <c r="G335" s="443"/>
      <c r="H335" s="511"/>
      <c r="I335" s="541" t="s">
        <v>22</v>
      </c>
      <c r="J335" s="358">
        <v>0</v>
      </c>
      <c r="K335" s="443"/>
      <c r="L335" s="511"/>
      <c r="M335" s="541" t="s">
        <v>22</v>
      </c>
      <c r="N335" s="358">
        <v>0</v>
      </c>
      <c r="O335" s="443"/>
      <c r="P335" s="511"/>
      <c r="Q335" s="541" t="s">
        <v>22</v>
      </c>
      <c r="R335" s="358">
        <v>0</v>
      </c>
      <c r="S335" s="443"/>
      <c r="T335" s="19"/>
      <c r="U335" s="37" t="s">
        <v>22</v>
      </c>
      <c r="V335" s="35">
        <v>0</v>
      </c>
      <c r="W335" s="39"/>
      <c r="X335" s="19"/>
      <c r="Y335" s="19"/>
      <c r="Z335" s="230"/>
      <c r="AA335" s="54"/>
      <c r="AB335" s="54"/>
    </row>
    <row r="336" spans="1:28" hidden="1" x14ac:dyDescent="0.3">
      <c r="A336" s="147"/>
      <c r="B336" s="146"/>
      <c r="C336" s="512"/>
      <c r="D336" s="544"/>
      <c r="E336" s="541"/>
      <c r="F336" s="358"/>
      <c r="G336" s="443"/>
      <c r="H336" s="511"/>
      <c r="I336" s="541"/>
      <c r="J336" s="358"/>
      <c r="K336" s="443"/>
      <c r="L336" s="511"/>
      <c r="M336" s="541"/>
      <c r="N336" s="358"/>
      <c r="O336" s="443"/>
      <c r="P336" s="511"/>
      <c r="Q336" s="541"/>
      <c r="R336" s="358"/>
      <c r="S336" s="443"/>
      <c r="T336" s="19"/>
      <c r="U336" s="37"/>
      <c r="V336" s="35"/>
      <c r="W336" s="39"/>
      <c r="X336" s="19"/>
      <c r="Y336" s="19"/>
      <c r="Z336" s="230"/>
      <c r="AA336" s="54"/>
      <c r="AB336" s="54"/>
    </row>
    <row r="337" spans="1:28" hidden="1" x14ac:dyDescent="0.3">
      <c r="A337" s="147"/>
      <c r="B337" s="146"/>
      <c r="C337" s="512"/>
      <c r="D337" s="544"/>
      <c r="E337" s="541" t="s">
        <v>21</v>
      </c>
      <c r="F337" s="358">
        <v>0</v>
      </c>
      <c r="G337" s="443">
        <f>LARGE(F337:F338,1)</f>
        <v>0</v>
      </c>
      <c r="H337" s="511"/>
      <c r="I337" s="541" t="s">
        <v>21</v>
      </c>
      <c r="J337" s="358">
        <v>0</v>
      </c>
      <c r="K337" s="443">
        <f>LARGE(J337:J338,1)</f>
        <v>0</v>
      </c>
      <c r="L337" s="511"/>
      <c r="M337" s="541" t="s">
        <v>21</v>
      </c>
      <c r="N337" s="358">
        <v>0</v>
      </c>
      <c r="O337" s="443">
        <f>LARGE(N337:N338,1)</f>
        <v>0</v>
      </c>
      <c r="P337" s="511"/>
      <c r="Q337" s="541" t="s">
        <v>21</v>
      </c>
      <c r="R337" s="358">
        <v>0</v>
      </c>
      <c r="S337" s="443">
        <f>LARGE(R337:R338,1)</f>
        <v>0</v>
      </c>
      <c r="T337" s="19"/>
      <c r="U337" s="37" t="s">
        <v>21</v>
      </c>
      <c r="V337" s="35">
        <v>0</v>
      </c>
      <c r="W337" s="39">
        <f>LARGE(V337:V338,1)</f>
        <v>0</v>
      </c>
      <c r="X337" s="19"/>
      <c r="Y337" s="19">
        <v>0</v>
      </c>
      <c r="Z337" s="230">
        <f>RANK(Y337,$Y$9:$Y$56)</f>
        <v>1</v>
      </c>
      <c r="AA337" s="54"/>
      <c r="AB337" s="54"/>
    </row>
    <row r="338" spans="1:28" hidden="1" x14ac:dyDescent="0.3">
      <c r="A338" s="147"/>
      <c r="B338" s="146"/>
      <c r="C338" s="512"/>
      <c r="D338" s="544"/>
      <c r="E338" s="541" t="s">
        <v>22</v>
      </c>
      <c r="F338" s="358">
        <v>0</v>
      </c>
      <c r="G338" s="443"/>
      <c r="H338" s="511"/>
      <c r="I338" s="541" t="s">
        <v>22</v>
      </c>
      <c r="J338" s="358">
        <v>0</v>
      </c>
      <c r="K338" s="443"/>
      <c r="L338" s="511"/>
      <c r="M338" s="541" t="s">
        <v>22</v>
      </c>
      <c r="N338" s="358">
        <v>0</v>
      </c>
      <c r="O338" s="443"/>
      <c r="P338" s="511"/>
      <c r="Q338" s="541" t="s">
        <v>22</v>
      </c>
      <c r="R338" s="358">
        <v>0</v>
      </c>
      <c r="S338" s="443"/>
      <c r="T338" s="19"/>
      <c r="U338" s="37" t="s">
        <v>22</v>
      </c>
      <c r="V338" s="35">
        <v>0</v>
      </c>
      <c r="W338" s="39"/>
      <c r="X338" s="19"/>
      <c r="Y338" s="19"/>
      <c r="Z338" s="230"/>
      <c r="AA338" s="54"/>
      <c r="AB338" s="54"/>
    </row>
    <row r="339" spans="1:28" hidden="1" x14ac:dyDescent="0.3">
      <c r="A339" s="147"/>
      <c r="B339" s="146"/>
      <c r="C339" s="512"/>
      <c r="D339" s="544"/>
      <c r="E339" s="541"/>
      <c r="F339" s="358"/>
      <c r="G339" s="443"/>
      <c r="H339" s="511"/>
      <c r="I339" s="541"/>
      <c r="J339" s="358"/>
      <c r="K339" s="443"/>
      <c r="L339" s="511"/>
      <c r="M339" s="541"/>
      <c r="N339" s="358"/>
      <c r="O339" s="443"/>
      <c r="P339" s="511"/>
      <c r="Q339" s="541"/>
      <c r="R339" s="358"/>
      <c r="S339" s="443"/>
      <c r="T339" s="19"/>
      <c r="U339" s="37"/>
      <c r="V339" s="35"/>
      <c r="W339" s="39"/>
      <c r="X339" s="19"/>
      <c r="Y339" s="19"/>
      <c r="Z339" s="230"/>
      <c r="AA339" s="54"/>
      <c r="AB339" s="54"/>
    </row>
    <row r="340" spans="1:28" hidden="1" x14ac:dyDescent="0.3">
      <c r="A340" s="147"/>
      <c r="B340" s="146"/>
      <c r="C340" s="512"/>
      <c r="D340" s="544"/>
      <c r="E340" s="541" t="s">
        <v>21</v>
      </c>
      <c r="F340" s="358">
        <v>0</v>
      </c>
      <c r="G340" s="443">
        <f>LARGE(F340:F341,1)</f>
        <v>0</v>
      </c>
      <c r="H340" s="511"/>
      <c r="I340" s="541" t="s">
        <v>21</v>
      </c>
      <c r="J340" s="358">
        <v>0</v>
      </c>
      <c r="K340" s="443">
        <f>LARGE(J340:J341,1)</f>
        <v>0</v>
      </c>
      <c r="L340" s="511"/>
      <c r="M340" s="541" t="s">
        <v>21</v>
      </c>
      <c r="N340" s="358">
        <v>0</v>
      </c>
      <c r="O340" s="443">
        <f>LARGE(N340:N341,1)</f>
        <v>0</v>
      </c>
      <c r="P340" s="511"/>
      <c r="Q340" s="541" t="s">
        <v>21</v>
      </c>
      <c r="R340" s="358">
        <v>0</v>
      </c>
      <c r="S340" s="443">
        <f>LARGE(R340:R341,1)</f>
        <v>0</v>
      </c>
      <c r="T340" s="19"/>
      <c r="U340" s="37" t="s">
        <v>21</v>
      </c>
      <c r="V340" s="35">
        <v>0</v>
      </c>
      <c r="W340" s="39">
        <f>LARGE(V340:V341,1)</f>
        <v>0</v>
      </c>
      <c r="X340" s="19"/>
      <c r="Y340" s="19">
        <v>0</v>
      </c>
      <c r="Z340" s="230">
        <f>RANK(Y340,$Y$9:$Y$56)</f>
        <v>1</v>
      </c>
      <c r="AA340" s="54"/>
      <c r="AB340" s="54"/>
    </row>
    <row r="341" spans="1:28" hidden="1" x14ac:dyDescent="0.3">
      <c r="A341" s="147"/>
      <c r="B341" s="146"/>
      <c r="C341" s="512"/>
      <c r="D341" s="544"/>
      <c r="E341" s="541" t="s">
        <v>22</v>
      </c>
      <c r="F341" s="358">
        <v>0</v>
      </c>
      <c r="G341" s="443"/>
      <c r="H341" s="511"/>
      <c r="I341" s="541" t="s">
        <v>22</v>
      </c>
      <c r="J341" s="358">
        <v>0</v>
      </c>
      <c r="K341" s="443"/>
      <c r="L341" s="511"/>
      <c r="M341" s="541" t="s">
        <v>22</v>
      </c>
      <c r="N341" s="358">
        <v>0</v>
      </c>
      <c r="O341" s="443"/>
      <c r="P341" s="511"/>
      <c r="Q341" s="541" t="s">
        <v>22</v>
      </c>
      <c r="R341" s="358">
        <v>0</v>
      </c>
      <c r="S341" s="443"/>
      <c r="T341" s="19"/>
      <c r="U341" s="37" t="s">
        <v>22</v>
      </c>
      <c r="V341" s="35">
        <v>0</v>
      </c>
      <c r="W341" s="39"/>
      <c r="X341" s="19"/>
      <c r="Y341" s="19"/>
      <c r="Z341" s="230"/>
      <c r="AA341" s="54"/>
      <c r="AB341" s="54"/>
    </row>
    <row r="342" spans="1:28" ht="15" thickBot="1" x14ac:dyDescent="0.35">
      <c r="A342" s="147"/>
      <c r="B342" s="143"/>
      <c r="C342" s="532"/>
      <c r="D342" s="546"/>
      <c r="E342" s="547"/>
      <c r="F342" s="524"/>
      <c r="G342" s="548"/>
      <c r="H342" s="534"/>
      <c r="I342" s="547"/>
      <c r="J342" s="524"/>
      <c r="K342" s="548"/>
      <c r="L342" s="534"/>
      <c r="M342" s="549"/>
      <c r="N342" s="524"/>
      <c r="O342" s="548"/>
      <c r="P342" s="534"/>
      <c r="Q342" s="549"/>
      <c r="R342" s="524"/>
      <c r="S342" s="548"/>
      <c r="T342" s="20"/>
      <c r="U342" s="38"/>
      <c r="V342" s="42"/>
      <c r="W342" s="40"/>
      <c r="X342" s="20"/>
      <c r="Y342" s="20"/>
      <c r="Z342" s="231"/>
      <c r="AA342" s="56"/>
      <c r="AB342" s="56"/>
    </row>
  </sheetData>
  <mergeCells count="36">
    <mergeCell ref="B291:AB292"/>
    <mergeCell ref="E294:G294"/>
    <mergeCell ref="I294:K294"/>
    <mergeCell ref="M294:O294"/>
    <mergeCell ref="Q294:S294"/>
    <mergeCell ref="U294:W294"/>
    <mergeCell ref="B234:AB235"/>
    <mergeCell ref="E237:G237"/>
    <mergeCell ref="I237:K237"/>
    <mergeCell ref="M237:O237"/>
    <mergeCell ref="Q237:S237"/>
    <mergeCell ref="U237:W237"/>
    <mergeCell ref="B175:AB176"/>
    <mergeCell ref="E178:G178"/>
    <mergeCell ref="I178:K178"/>
    <mergeCell ref="M178:O178"/>
    <mergeCell ref="Q178:S178"/>
    <mergeCell ref="U178:W178"/>
    <mergeCell ref="B118:AB119"/>
    <mergeCell ref="E121:G121"/>
    <mergeCell ref="I121:K121"/>
    <mergeCell ref="M121:O121"/>
    <mergeCell ref="Q121:S121"/>
    <mergeCell ref="U121:W121"/>
    <mergeCell ref="B61:AB62"/>
    <mergeCell ref="E64:G64"/>
    <mergeCell ref="I64:K64"/>
    <mergeCell ref="M64:O64"/>
    <mergeCell ref="B4:AB5"/>
    <mergeCell ref="E7:G7"/>
    <mergeCell ref="I7:K7"/>
    <mergeCell ref="M7:O7"/>
    <mergeCell ref="Q7:S7"/>
    <mergeCell ref="U7:W7"/>
    <mergeCell ref="Q64:S64"/>
    <mergeCell ref="U64:W64"/>
  </mergeCells>
  <printOptions headings="1" gridLines="1"/>
  <pageMargins left="0.7" right="0.7" top="0.75" bottom="0.75" header="0.3" footer="0.3"/>
  <pageSetup paperSize="5" scale="63" orientation="landscape" r:id="rId1"/>
  <rowBreaks count="3" manualBreakCount="3">
    <brk id="58" max="16383" man="1"/>
    <brk id="172" max="16383" man="1"/>
    <brk id="2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</sheetPr>
  <dimension ref="A2:AB229"/>
  <sheetViews>
    <sheetView topLeftCell="A19" zoomScaleNormal="100" workbookViewId="0">
      <selection activeCell="C19" sqref="C1:AA1048576"/>
    </sheetView>
  </sheetViews>
  <sheetFormatPr defaultRowHeight="14.4" x14ac:dyDescent="0.3"/>
  <cols>
    <col min="1" max="1" width="2.109375" style="8" customWidth="1"/>
    <col min="2" max="2" width="25.77734375" style="8" customWidth="1"/>
    <col min="3" max="5" width="5.77734375" style="8" customWidth="1"/>
    <col min="6" max="7" width="10.77734375" style="9" customWidth="1"/>
    <col min="8" max="8" width="1.33203125" style="8" customWidth="1"/>
    <col min="9" max="9" width="5.77734375" style="8" customWidth="1"/>
    <col min="10" max="11" width="10.77734375" style="9" customWidth="1"/>
    <col min="12" max="12" width="1.33203125" style="8" customWidth="1"/>
    <col min="13" max="13" width="5.77734375" style="8" customWidth="1"/>
    <col min="14" max="15" width="10.77734375" style="9" customWidth="1"/>
    <col min="16" max="16" width="1.33203125" style="8" customWidth="1"/>
    <col min="17" max="17" width="5.77734375" style="8" customWidth="1"/>
    <col min="18" max="18" width="10.77734375" style="8" customWidth="1"/>
    <col min="19" max="19" width="10.77734375" style="9" customWidth="1"/>
    <col min="20" max="20" width="1.33203125" style="9" customWidth="1"/>
    <col min="21" max="21" width="10.77734375" style="9" customWidth="1"/>
    <col min="22" max="22" width="8.88671875" style="8" customWidth="1"/>
    <col min="23" max="23" width="10.77734375" style="53" customWidth="1"/>
    <col min="24" max="24" width="1.44140625" customWidth="1"/>
    <col min="25" max="25" width="12.6640625" customWidth="1"/>
    <col min="26" max="26" width="8.88671875" style="53" customWidth="1"/>
    <col min="27" max="27" width="10.88671875" style="53" customWidth="1"/>
    <col min="28" max="28" width="17.6640625" customWidth="1"/>
  </cols>
  <sheetData>
    <row r="2" spans="1:28" ht="42" customHeight="1" thickBot="1" x14ac:dyDescent="0.35">
      <c r="A2" s="147"/>
      <c r="B2" s="46" t="s">
        <v>275</v>
      </c>
      <c r="C2" s="46"/>
      <c r="D2" s="46"/>
      <c r="E2" s="46"/>
      <c r="F2" s="46"/>
      <c r="G2" s="46"/>
      <c r="H2" s="147"/>
      <c r="I2" s="147"/>
      <c r="L2" s="147"/>
      <c r="M2" s="147"/>
      <c r="P2" s="147"/>
      <c r="Q2" s="147"/>
      <c r="R2" s="147"/>
      <c r="U2" s="147"/>
      <c r="V2" s="147"/>
      <c r="W2" s="9"/>
      <c r="X2" s="9"/>
      <c r="Y2" s="9"/>
      <c r="Z2" s="410"/>
      <c r="AA2" s="149"/>
      <c r="AB2" s="149"/>
    </row>
    <row r="3" spans="1:28" ht="30" customHeight="1" thickBot="1" x14ac:dyDescent="0.45">
      <c r="A3" s="147"/>
      <c r="B3" s="103" t="s">
        <v>19</v>
      </c>
      <c r="C3" s="104"/>
      <c r="D3" s="104"/>
      <c r="E3" s="104"/>
      <c r="F3" s="105"/>
      <c r="G3" s="105"/>
      <c r="H3" s="104"/>
      <c r="I3" s="104"/>
      <c r="J3" s="105"/>
      <c r="K3" s="105"/>
      <c r="L3" s="104"/>
      <c r="M3" s="104"/>
      <c r="N3" s="105"/>
      <c r="O3" s="105"/>
      <c r="P3" s="104"/>
      <c r="Q3" s="104"/>
      <c r="R3" s="104"/>
      <c r="S3" s="105"/>
      <c r="T3" s="105"/>
      <c r="U3" s="104"/>
      <c r="V3" s="104"/>
      <c r="W3" s="105"/>
      <c r="X3" s="105"/>
      <c r="Y3" s="105"/>
      <c r="Z3" s="229"/>
      <c r="AA3" s="539"/>
      <c r="AB3" s="106"/>
    </row>
    <row r="4" spans="1:28" x14ac:dyDescent="0.3">
      <c r="A4" s="148"/>
      <c r="B4" s="681" t="s">
        <v>20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3"/>
    </row>
    <row r="5" spans="1:28" ht="15" thickBot="1" x14ac:dyDescent="0.35">
      <c r="A5" s="148"/>
      <c r="B5" s="693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5"/>
    </row>
    <row r="6" spans="1:28" ht="15" thickBot="1" x14ac:dyDescent="0.35">
      <c r="A6" s="148"/>
      <c r="B6" s="108" t="s">
        <v>12</v>
      </c>
      <c r="C6" s="109"/>
      <c r="D6" s="109"/>
      <c r="E6" s="109"/>
      <c r="F6" s="110"/>
      <c r="G6" s="110"/>
      <c r="H6" s="109"/>
      <c r="I6" s="109"/>
      <c r="J6" s="110">
        <v>44.8</v>
      </c>
      <c r="K6" s="110"/>
      <c r="L6" s="109"/>
      <c r="M6" s="109"/>
      <c r="N6" s="110">
        <v>44.2</v>
      </c>
      <c r="O6" s="110"/>
      <c r="P6" s="109"/>
      <c r="Q6" s="109"/>
      <c r="R6" s="109"/>
      <c r="S6" s="110"/>
      <c r="T6" s="110"/>
      <c r="U6" s="109"/>
      <c r="V6" s="109"/>
      <c r="W6" s="110"/>
      <c r="X6" s="110"/>
      <c r="Y6" s="110"/>
      <c r="Z6" s="225"/>
      <c r="AA6" s="540"/>
      <c r="AB6" s="107"/>
    </row>
    <row r="7" spans="1:28" ht="30.6" thickBot="1" x14ac:dyDescent="0.45">
      <c r="A7" s="147"/>
      <c r="B7" s="43" t="s">
        <v>58</v>
      </c>
      <c r="C7" s="24"/>
      <c r="D7" s="2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9"/>
      <c r="V7" s="679"/>
      <c r="W7" s="680"/>
      <c r="X7" s="140"/>
      <c r="Y7" s="356" t="s">
        <v>264</v>
      </c>
      <c r="Z7" s="408" t="s">
        <v>45</v>
      </c>
      <c r="AA7" s="58" t="s">
        <v>291</v>
      </c>
      <c r="AB7" s="52" t="s">
        <v>31</v>
      </c>
    </row>
    <row r="8" spans="1:28" ht="15" thickBot="1" x14ac:dyDescent="0.35">
      <c r="A8" s="147"/>
      <c r="B8" s="26" t="s">
        <v>0</v>
      </c>
      <c r="C8" s="91" t="s">
        <v>1</v>
      </c>
      <c r="D8" s="27" t="s">
        <v>2</v>
      </c>
      <c r="E8" s="99"/>
      <c r="F8" s="36" t="s">
        <v>10</v>
      </c>
      <c r="G8" s="100" t="s">
        <v>8</v>
      </c>
      <c r="H8" s="23"/>
      <c r="I8" s="101"/>
      <c r="J8" s="102" t="s">
        <v>10</v>
      </c>
      <c r="K8" s="36" t="s">
        <v>8</v>
      </c>
      <c r="L8" s="23"/>
      <c r="M8" s="101"/>
      <c r="N8" s="102" t="s">
        <v>10</v>
      </c>
      <c r="O8" s="36" t="s">
        <v>8</v>
      </c>
      <c r="P8" s="23"/>
      <c r="Q8" s="101"/>
      <c r="R8" s="95" t="s">
        <v>10</v>
      </c>
      <c r="S8" s="36" t="s">
        <v>6</v>
      </c>
      <c r="T8" s="96"/>
      <c r="U8" s="101"/>
      <c r="V8" s="95" t="s">
        <v>10</v>
      </c>
      <c r="W8" s="154" t="s">
        <v>6</v>
      </c>
      <c r="X8" s="154"/>
      <c r="Y8" s="96"/>
      <c r="Z8" s="229"/>
      <c r="AA8" s="55"/>
      <c r="AB8" s="55"/>
    </row>
    <row r="9" spans="1:28" x14ac:dyDescent="0.3">
      <c r="A9" s="147"/>
      <c r="B9" s="146" t="s">
        <v>84</v>
      </c>
      <c r="C9" s="512" t="s">
        <v>67</v>
      </c>
      <c r="D9" s="544"/>
      <c r="E9" s="541" t="s">
        <v>21</v>
      </c>
      <c r="F9" s="358">
        <f>21.2</f>
        <v>21.2</v>
      </c>
      <c r="G9" s="443">
        <f>LARGE(F9:F10,1)</f>
        <v>43.5</v>
      </c>
      <c r="H9" s="511"/>
      <c r="I9" s="541" t="s">
        <v>21</v>
      </c>
      <c r="J9" s="358">
        <v>45.4</v>
      </c>
      <c r="K9" s="543">
        <f>LARGE(J9:J10,1)</f>
        <v>45.4</v>
      </c>
      <c r="L9" s="511"/>
      <c r="M9" s="541" t="s">
        <v>21</v>
      </c>
      <c r="N9" s="358">
        <v>44.7</v>
      </c>
      <c r="O9" s="443">
        <f>LARGE(N9:N10,1)</f>
        <v>44.7</v>
      </c>
      <c r="P9" s="511"/>
      <c r="Q9" s="541" t="s">
        <v>21</v>
      </c>
      <c r="R9" s="358">
        <v>44.4</v>
      </c>
      <c r="S9" s="443">
        <f>LARGE(R9:R10,1)</f>
        <v>44.4</v>
      </c>
      <c r="T9" s="19"/>
      <c r="U9" s="37" t="s">
        <v>21</v>
      </c>
      <c r="V9" s="35">
        <v>0</v>
      </c>
      <c r="W9" s="39">
        <f>LARGE(V9:V10,1)</f>
        <v>0</v>
      </c>
      <c r="X9" s="18"/>
      <c r="Y9" s="19">
        <f>45.4+44.7</f>
        <v>90.1</v>
      </c>
      <c r="Z9" s="230">
        <f>RANK(Y9,$Y$9:$Y$56)</f>
        <v>1</v>
      </c>
      <c r="AA9" s="54" t="s">
        <v>290</v>
      </c>
      <c r="AB9" s="54"/>
    </row>
    <row r="10" spans="1:28" x14ac:dyDescent="0.3">
      <c r="A10" s="147"/>
      <c r="B10" s="146"/>
      <c r="C10" s="512"/>
      <c r="D10" s="544"/>
      <c r="E10" s="541" t="s">
        <v>22</v>
      </c>
      <c r="F10" s="358">
        <f>21.9+21.6</f>
        <v>43.5</v>
      </c>
      <c r="G10" s="443"/>
      <c r="H10" s="511"/>
      <c r="I10" s="541" t="s">
        <v>22</v>
      </c>
      <c r="J10" s="358">
        <v>45.3</v>
      </c>
      <c r="K10" s="443"/>
      <c r="L10" s="511"/>
      <c r="M10" s="541" t="s">
        <v>22</v>
      </c>
      <c r="N10" s="358">
        <v>38.5</v>
      </c>
      <c r="O10" s="443"/>
      <c r="P10" s="511"/>
      <c r="Q10" s="541" t="s">
        <v>22</v>
      </c>
      <c r="R10" s="358">
        <v>40.6</v>
      </c>
      <c r="S10" s="443"/>
      <c r="T10" s="19"/>
      <c r="U10" s="37" t="s">
        <v>22</v>
      </c>
      <c r="V10" s="35">
        <v>0</v>
      </c>
      <c r="W10" s="39"/>
      <c r="X10" s="19"/>
      <c r="Y10" s="19"/>
      <c r="Z10" s="230"/>
      <c r="AA10" s="54"/>
      <c r="AB10" s="54"/>
    </row>
    <row r="11" spans="1:28" x14ac:dyDescent="0.3">
      <c r="A11" s="147"/>
      <c r="B11" s="146"/>
      <c r="C11" s="512"/>
      <c r="D11" s="544"/>
      <c r="E11" s="541"/>
      <c r="F11" s="358"/>
      <c r="G11" s="443"/>
      <c r="H11" s="511"/>
      <c r="I11" s="541"/>
      <c r="J11" s="358"/>
      <c r="K11" s="443"/>
      <c r="L11" s="511"/>
      <c r="M11" s="541"/>
      <c r="N11" s="358"/>
      <c r="O11" s="443"/>
      <c r="P11" s="511"/>
      <c r="Q11" s="541"/>
      <c r="R11" s="358"/>
      <c r="S11" s="443"/>
      <c r="T11" s="19"/>
      <c r="U11" s="37"/>
      <c r="V11" s="35"/>
      <c r="W11" s="39"/>
      <c r="X11" s="19"/>
      <c r="Y11" s="19"/>
      <c r="Z11" s="230"/>
      <c r="AA11" s="54"/>
      <c r="AB11" s="54"/>
    </row>
    <row r="12" spans="1:28" x14ac:dyDescent="0.3">
      <c r="A12" s="147"/>
      <c r="B12" s="146" t="s">
        <v>86</v>
      </c>
      <c r="C12" s="512" t="s">
        <v>67</v>
      </c>
      <c r="D12" s="544"/>
      <c r="E12" s="541" t="s">
        <v>21</v>
      </c>
      <c r="F12" s="358">
        <v>0</v>
      </c>
      <c r="G12" s="443">
        <f>LARGE(F12:F13,1)</f>
        <v>21.8</v>
      </c>
      <c r="H12" s="511"/>
      <c r="I12" s="541" t="s">
        <v>21</v>
      </c>
      <c r="J12" s="358">
        <v>43.8</v>
      </c>
      <c r="K12" s="443">
        <f>LARGE(J12:J13,1)</f>
        <v>43.8</v>
      </c>
      <c r="L12" s="511"/>
      <c r="M12" s="541" t="s">
        <v>21</v>
      </c>
      <c r="N12" s="358">
        <v>43.8</v>
      </c>
      <c r="O12" s="443">
        <f>LARGE(N12:N13,1)</f>
        <v>43.8</v>
      </c>
      <c r="P12" s="511"/>
      <c r="Q12" s="541" t="s">
        <v>21</v>
      </c>
      <c r="R12" s="358">
        <v>43.6</v>
      </c>
      <c r="S12" s="443">
        <f>LARGE(R12:R13,1)</f>
        <v>43.6</v>
      </c>
      <c r="T12" s="19"/>
      <c r="U12" s="37" t="s">
        <v>21</v>
      </c>
      <c r="V12" s="35">
        <v>0</v>
      </c>
      <c r="W12" s="39">
        <f>LARGE(V12:V13,1)</f>
        <v>0</v>
      </c>
      <c r="X12" s="19"/>
      <c r="Y12" s="19">
        <f>43.8+43.8</f>
        <v>87.6</v>
      </c>
      <c r="Z12" s="230">
        <f>RANK(Y12,$Y$9:$Y$56)</f>
        <v>2</v>
      </c>
      <c r="AA12" s="54" t="s">
        <v>290</v>
      </c>
      <c r="AB12" s="54"/>
    </row>
    <row r="13" spans="1:28" x14ac:dyDescent="0.3">
      <c r="A13" s="147"/>
      <c r="B13" s="146"/>
      <c r="C13" s="512"/>
      <c r="D13" s="544"/>
      <c r="E13" s="541" t="s">
        <v>22</v>
      </c>
      <c r="F13" s="358">
        <v>21.8</v>
      </c>
      <c r="G13" s="443"/>
      <c r="H13" s="511"/>
      <c r="I13" s="541" t="s">
        <v>22</v>
      </c>
      <c r="J13" s="358">
        <v>20.9</v>
      </c>
      <c r="K13" s="443"/>
      <c r="L13" s="511"/>
      <c r="M13" s="541" t="s">
        <v>22</v>
      </c>
      <c r="N13" s="358">
        <v>42.3</v>
      </c>
      <c r="O13" s="443"/>
      <c r="P13" s="511"/>
      <c r="Q13" s="541" t="s">
        <v>22</v>
      </c>
      <c r="R13" s="358">
        <v>43.5</v>
      </c>
      <c r="S13" s="443"/>
      <c r="T13" s="19"/>
      <c r="U13" s="37" t="s">
        <v>22</v>
      </c>
      <c r="V13" s="35">
        <v>0</v>
      </c>
      <c r="W13" s="39"/>
      <c r="X13" s="19"/>
      <c r="Y13" s="19"/>
      <c r="Z13" s="230"/>
      <c r="AA13" s="54"/>
      <c r="AB13" s="54"/>
    </row>
    <row r="14" spans="1:28" x14ac:dyDescent="0.3">
      <c r="A14" s="147"/>
      <c r="B14" s="146"/>
      <c r="C14" s="512"/>
      <c r="D14" s="544"/>
      <c r="E14" s="541"/>
      <c r="F14" s="358"/>
      <c r="G14" s="443"/>
      <c r="H14" s="511"/>
      <c r="I14" s="541"/>
      <c r="J14" s="542"/>
      <c r="K14" s="358"/>
      <c r="L14" s="511"/>
      <c r="M14" s="541"/>
      <c r="N14" s="542"/>
      <c r="O14" s="358"/>
      <c r="P14" s="511"/>
      <c r="Q14" s="541"/>
      <c r="R14" s="542"/>
      <c r="S14" s="358"/>
      <c r="T14" s="19"/>
      <c r="U14" s="37"/>
      <c r="V14" s="41"/>
      <c r="W14" s="9"/>
      <c r="X14" s="19"/>
      <c r="Y14" s="19"/>
      <c r="Z14" s="230"/>
      <c r="AA14" s="54"/>
      <c r="AB14" s="54"/>
    </row>
    <row r="15" spans="1:28" x14ac:dyDescent="0.3">
      <c r="A15" s="147"/>
      <c r="B15" s="146"/>
      <c r="C15" s="512"/>
      <c r="D15" s="544"/>
      <c r="E15" s="541" t="s">
        <v>21</v>
      </c>
      <c r="F15" s="358">
        <v>0</v>
      </c>
      <c r="G15" s="443">
        <f>LARGE(F15:F16,1)</f>
        <v>0</v>
      </c>
      <c r="H15" s="511"/>
      <c r="I15" s="541" t="s">
        <v>21</v>
      </c>
      <c r="J15" s="358">
        <v>0</v>
      </c>
      <c r="K15" s="443">
        <f>LARGE(J15:J16,1)</f>
        <v>0</v>
      </c>
      <c r="L15" s="511"/>
      <c r="M15" s="541" t="s">
        <v>21</v>
      </c>
      <c r="N15" s="358">
        <v>0</v>
      </c>
      <c r="O15" s="443">
        <f>LARGE(N15:N16,1)</f>
        <v>0</v>
      </c>
      <c r="P15" s="511"/>
      <c r="Q15" s="541" t="s">
        <v>21</v>
      </c>
      <c r="R15" s="358">
        <v>0</v>
      </c>
      <c r="S15" s="443">
        <f>LARGE(R15:R16,1)</f>
        <v>0</v>
      </c>
      <c r="T15" s="19"/>
      <c r="U15" s="37" t="s">
        <v>21</v>
      </c>
      <c r="V15" s="35">
        <v>0</v>
      </c>
      <c r="W15" s="39">
        <f>LARGE(V15:V16,1)</f>
        <v>0</v>
      </c>
      <c r="X15" s="19"/>
      <c r="Y15" s="19">
        <v>0</v>
      </c>
      <c r="Z15" s="230"/>
      <c r="AA15" s="54"/>
      <c r="AB15" s="54"/>
    </row>
    <row r="16" spans="1:28" x14ac:dyDescent="0.3">
      <c r="A16" s="147"/>
      <c r="B16" s="146"/>
      <c r="C16" s="512"/>
      <c r="D16" s="544"/>
      <c r="E16" s="541" t="s">
        <v>22</v>
      </c>
      <c r="F16" s="358">
        <v>0</v>
      </c>
      <c r="G16" s="443"/>
      <c r="H16" s="511"/>
      <c r="I16" s="541" t="s">
        <v>22</v>
      </c>
      <c r="J16" s="358">
        <v>0</v>
      </c>
      <c r="K16" s="443"/>
      <c r="L16" s="511"/>
      <c r="M16" s="541" t="s">
        <v>22</v>
      </c>
      <c r="N16" s="358">
        <v>0</v>
      </c>
      <c r="O16" s="443"/>
      <c r="P16" s="511"/>
      <c r="Q16" s="541" t="s">
        <v>22</v>
      </c>
      <c r="R16" s="358">
        <v>0</v>
      </c>
      <c r="S16" s="443"/>
      <c r="T16" s="19"/>
      <c r="U16" s="37" t="s">
        <v>22</v>
      </c>
      <c r="V16" s="35">
        <v>0</v>
      </c>
      <c r="W16" s="39"/>
      <c r="X16" s="19"/>
      <c r="Y16" s="19"/>
      <c r="Z16" s="230"/>
      <c r="AA16" s="54"/>
      <c r="AB16" s="54"/>
    </row>
    <row r="17" spans="1:28" x14ac:dyDescent="0.3">
      <c r="A17" s="147"/>
      <c r="B17" s="146"/>
      <c r="C17" s="512"/>
      <c r="D17" s="544"/>
      <c r="E17" s="541"/>
      <c r="F17" s="358"/>
      <c r="G17" s="443"/>
      <c r="H17" s="511"/>
      <c r="I17" s="541"/>
      <c r="J17" s="358"/>
      <c r="K17" s="443"/>
      <c r="L17" s="511"/>
      <c r="M17" s="541"/>
      <c r="N17" s="358"/>
      <c r="O17" s="443"/>
      <c r="P17" s="511"/>
      <c r="Q17" s="541"/>
      <c r="R17" s="358"/>
      <c r="S17" s="443"/>
      <c r="T17" s="19"/>
      <c r="U17" s="37"/>
      <c r="V17" s="35"/>
      <c r="W17" s="39"/>
      <c r="X17" s="19"/>
      <c r="Y17" s="19"/>
      <c r="Z17" s="230"/>
      <c r="AA17" s="54"/>
      <c r="AB17" s="54"/>
    </row>
    <row r="18" spans="1:28" x14ac:dyDescent="0.3">
      <c r="A18" s="147"/>
      <c r="B18" s="146"/>
      <c r="C18" s="512"/>
      <c r="D18" s="544"/>
      <c r="E18" s="541" t="s">
        <v>21</v>
      </c>
      <c r="F18" s="358">
        <v>0</v>
      </c>
      <c r="G18" s="443">
        <f>LARGE(F18:F19,1)</f>
        <v>0</v>
      </c>
      <c r="H18" s="511"/>
      <c r="I18" s="541" t="s">
        <v>21</v>
      </c>
      <c r="J18" s="358">
        <v>0</v>
      </c>
      <c r="K18" s="443">
        <f>LARGE(J18:J19,1)</f>
        <v>0</v>
      </c>
      <c r="L18" s="511"/>
      <c r="M18" s="541" t="s">
        <v>21</v>
      </c>
      <c r="N18" s="358">
        <v>0</v>
      </c>
      <c r="O18" s="443">
        <f>LARGE(N18:N19,1)</f>
        <v>0</v>
      </c>
      <c r="P18" s="511"/>
      <c r="Q18" s="541" t="s">
        <v>21</v>
      </c>
      <c r="R18" s="358">
        <v>0</v>
      </c>
      <c r="S18" s="443">
        <f>LARGE(R18:R19,1)</f>
        <v>0</v>
      </c>
      <c r="T18" s="19"/>
      <c r="U18" s="37" t="s">
        <v>21</v>
      </c>
      <c r="V18" s="35">
        <v>0</v>
      </c>
      <c r="W18" s="39">
        <f>LARGE(V18:V19,1)</f>
        <v>0</v>
      </c>
      <c r="X18" s="19"/>
      <c r="Y18" s="19">
        <v>0</v>
      </c>
      <c r="Z18" s="230"/>
      <c r="AA18" s="54"/>
      <c r="AB18" s="54"/>
    </row>
    <row r="19" spans="1:28" x14ac:dyDescent="0.3">
      <c r="A19" s="147"/>
      <c r="B19" s="146"/>
      <c r="C19" s="512"/>
      <c r="D19" s="544"/>
      <c r="E19" s="541" t="s">
        <v>22</v>
      </c>
      <c r="F19" s="358">
        <v>0</v>
      </c>
      <c r="G19" s="443"/>
      <c r="H19" s="511"/>
      <c r="I19" s="541" t="s">
        <v>22</v>
      </c>
      <c r="J19" s="358">
        <v>0</v>
      </c>
      <c r="K19" s="443"/>
      <c r="L19" s="511"/>
      <c r="M19" s="541" t="s">
        <v>22</v>
      </c>
      <c r="N19" s="358">
        <v>0</v>
      </c>
      <c r="O19" s="443"/>
      <c r="P19" s="511"/>
      <c r="Q19" s="541" t="s">
        <v>22</v>
      </c>
      <c r="R19" s="358">
        <v>0</v>
      </c>
      <c r="S19" s="443"/>
      <c r="T19" s="19"/>
      <c r="U19" s="37" t="s">
        <v>22</v>
      </c>
      <c r="V19" s="35">
        <v>0</v>
      </c>
      <c r="W19" s="39"/>
      <c r="X19" s="19"/>
      <c r="Y19" s="19"/>
      <c r="Z19" s="230"/>
      <c r="AA19" s="54"/>
      <c r="AB19" s="54"/>
    </row>
    <row r="20" spans="1:28" x14ac:dyDescent="0.3">
      <c r="A20" s="147"/>
      <c r="B20" s="146"/>
      <c r="C20" s="512"/>
      <c r="D20" s="544"/>
      <c r="E20" s="541"/>
      <c r="F20" s="358"/>
      <c r="G20" s="443"/>
      <c r="H20" s="511"/>
      <c r="I20" s="541"/>
      <c r="J20" s="542"/>
      <c r="K20" s="358"/>
      <c r="L20" s="511"/>
      <c r="M20" s="541"/>
      <c r="N20" s="358"/>
      <c r="O20" s="443"/>
      <c r="P20" s="511"/>
      <c r="Q20" s="541"/>
      <c r="R20" s="358"/>
      <c r="S20" s="443"/>
      <c r="T20" s="19"/>
      <c r="U20" s="37"/>
      <c r="V20" s="35"/>
      <c r="W20" s="39"/>
      <c r="X20" s="19"/>
      <c r="Y20" s="19"/>
      <c r="Z20" s="230"/>
      <c r="AA20" s="54"/>
      <c r="AB20" s="54"/>
    </row>
    <row r="21" spans="1:28" hidden="1" x14ac:dyDescent="0.3">
      <c r="A21" s="147"/>
      <c r="B21" s="146"/>
      <c r="C21" s="28"/>
      <c r="D21" s="148"/>
      <c r="E21" s="37" t="s">
        <v>21</v>
      </c>
      <c r="F21" s="35">
        <v>0</v>
      </c>
      <c r="G21" s="39">
        <f>LARGE(F21:F22,1)</f>
        <v>0</v>
      </c>
      <c r="H21" s="16"/>
      <c r="I21" s="37" t="s">
        <v>21</v>
      </c>
      <c r="J21" s="35">
        <v>0</v>
      </c>
      <c r="K21" s="39">
        <f>LARGE(J21:J22,1)</f>
        <v>0</v>
      </c>
      <c r="L21" s="16"/>
      <c r="M21" s="37" t="s">
        <v>21</v>
      </c>
      <c r="N21" s="35">
        <v>0</v>
      </c>
      <c r="O21" s="39">
        <f>LARGE(N21:N22,1)</f>
        <v>0</v>
      </c>
      <c r="P21" s="16"/>
      <c r="Q21" s="37" t="s">
        <v>21</v>
      </c>
      <c r="R21" s="35">
        <v>0</v>
      </c>
      <c r="S21" s="39">
        <f>LARGE(R21:R22,1)</f>
        <v>0</v>
      </c>
      <c r="T21" s="19"/>
      <c r="U21" s="37" t="s">
        <v>21</v>
      </c>
      <c r="V21" s="35">
        <v>0</v>
      </c>
      <c r="W21" s="39">
        <f>LARGE(V21:V22,1)</f>
        <v>0</v>
      </c>
      <c r="X21" s="19"/>
      <c r="Y21" s="19">
        <v>0</v>
      </c>
      <c r="Z21" s="230"/>
      <c r="AA21" s="54"/>
      <c r="AB21" s="54"/>
    </row>
    <row r="22" spans="1:28" hidden="1" x14ac:dyDescent="0.3">
      <c r="A22" s="147"/>
      <c r="B22" s="146"/>
      <c r="C22" s="28"/>
      <c r="D22" s="148"/>
      <c r="E22" s="37" t="s">
        <v>22</v>
      </c>
      <c r="F22" s="35">
        <v>0</v>
      </c>
      <c r="G22" s="39"/>
      <c r="H22" s="16"/>
      <c r="I22" s="37" t="s">
        <v>22</v>
      </c>
      <c r="J22" s="35">
        <v>0</v>
      </c>
      <c r="K22" s="39"/>
      <c r="L22" s="16"/>
      <c r="M22" s="37" t="s">
        <v>22</v>
      </c>
      <c r="N22" s="35">
        <v>0</v>
      </c>
      <c r="O22" s="39"/>
      <c r="P22" s="16"/>
      <c r="Q22" s="37" t="s">
        <v>22</v>
      </c>
      <c r="R22" s="35">
        <v>0</v>
      </c>
      <c r="S22" s="39"/>
      <c r="T22" s="19"/>
      <c r="U22" s="37" t="s">
        <v>22</v>
      </c>
      <c r="V22" s="35">
        <v>0</v>
      </c>
      <c r="W22" s="39"/>
      <c r="X22" s="19"/>
      <c r="Y22" s="19"/>
      <c r="Z22" s="230"/>
      <c r="AA22" s="54"/>
      <c r="AB22" s="54"/>
    </row>
    <row r="23" spans="1:28" hidden="1" x14ac:dyDescent="0.3">
      <c r="A23" s="147"/>
      <c r="B23" s="146"/>
      <c r="C23" s="28"/>
      <c r="D23" s="148"/>
      <c r="E23" s="37"/>
      <c r="F23" s="35"/>
      <c r="G23" s="39"/>
      <c r="H23" s="16"/>
      <c r="I23" s="37"/>
      <c r="J23" s="35"/>
      <c r="K23" s="39"/>
      <c r="L23" s="16"/>
      <c r="M23" s="37"/>
      <c r="N23" s="35"/>
      <c r="O23" s="39"/>
      <c r="P23" s="16"/>
      <c r="Q23" s="37"/>
      <c r="R23" s="35"/>
      <c r="S23" s="39"/>
      <c r="T23" s="19"/>
      <c r="U23" s="37"/>
      <c r="V23" s="35"/>
      <c r="W23" s="39"/>
      <c r="X23" s="19"/>
      <c r="Y23" s="19"/>
      <c r="Z23" s="230"/>
      <c r="AA23" s="54"/>
      <c r="AB23" s="54"/>
    </row>
    <row r="24" spans="1:28" hidden="1" x14ac:dyDescent="0.3">
      <c r="A24" s="147"/>
      <c r="B24" s="146"/>
      <c r="C24" s="28"/>
      <c r="D24" s="148"/>
      <c r="E24" s="37" t="s">
        <v>21</v>
      </c>
      <c r="F24" s="35">
        <v>0</v>
      </c>
      <c r="G24" s="39">
        <f>LARGE(F24:F25,1)</f>
        <v>0</v>
      </c>
      <c r="H24" s="16"/>
      <c r="I24" s="37" t="s">
        <v>21</v>
      </c>
      <c r="J24" s="35">
        <v>0</v>
      </c>
      <c r="K24" s="39">
        <f>LARGE(J24:J25,1)</f>
        <v>0</v>
      </c>
      <c r="L24" s="16"/>
      <c r="M24" s="37" t="s">
        <v>21</v>
      </c>
      <c r="N24" s="35">
        <v>0</v>
      </c>
      <c r="O24" s="39">
        <f>LARGE(N24:N25,1)</f>
        <v>0</v>
      </c>
      <c r="P24" s="16"/>
      <c r="Q24" s="37" t="s">
        <v>21</v>
      </c>
      <c r="R24" s="35">
        <v>0</v>
      </c>
      <c r="S24" s="39">
        <f>LARGE(R24:R25,1)</f>
        <v>0</v>
      </c>
      <c r="T24" s="19"/>
      <c r="U24" s="37" t="s">
        <v>21</v>
      </c>
      <c r="V24" s="35">
        <v>0</v>
      </c>
      <c r="W24" s="39">
        <f>LARGE(V24:V25,1)</f>
        <v>0</v>
      </c>
      <c r="X24" s="19"/>
      <c r="Y24" s="19">
        <v>0</v>
      </c>
      <c r="Z24" s="230"/>
      <c r="AA24" s="54"/>
      <c r="AB24" s="54"/>
    </row>
    <row r="25" spans="1:28" hidden="1" x14ac:dyDescent="0.3">
      <c r="A25" s="147"/>
      <c r="B25" s="146"/>
      <c r="C25" s="28"/>
      <c r="D25" s="148"/>
      <c r="E25" s="37" t="s">
        <v>22</v>
      </c>
      <c r="F25" s="35">
        <v>0</v>
      </c>
      <c r="G25" s="39"/>
      <c r="H25" s="16"/>
      <c r="I25" s="37" t="s">
        <v>22</v>
      </c>
      <c r="J25" s="35">
        <v>0</v>
      </c>
      <c r="K25" s="39"/>
      <c r="L25" s="16"/>
      <c r="M25" s="37" t="s">
        <v>22</v>
      </c>
      <c r="N25" s="35">
        <v>0</v>
      </c>
      <c r="O25" s="39"/>
      <c r="P25" s="16"/>
      <c r="Q25" s="37" t="s">
        <v>22</v>
      </c>
      <c r="R25" s="35">
        <v>0</v>
      </c>
      <c r="S25" s="39"/>
      <c r="T25" s="19"/>
      <c r="U25" s="37" t="s">
        <v>22</v>
      </c>
      <c r="V25" s="35">
        <v>0</v>
      </c>
      <c r="W25" s="39"/>
      <c r="X25" s="19"/>
      <c r="Y25" s="19"/>
      <c r="Z25" s="230"/>
      <c r="AA25" s="54"/>
      <c r="AB25" s="54"/>
    </row>
    <row r="26" spans="1:28" hidden="1" x14ac:dyDescent="0.3">
      <c r="A26" s="147"/>
      <c r="B26" s="146"/>
      <c r="C26" s="28"/>
      <c r="D26" s="148"/>
      <c r="E26" s="37"/>
      <c r="F26" s="35"/>
      <c r="G26" s="39"/>
      <c r="H26" s="16"/>
      <c r="I26" s="37"/>
      <c r="J26" s="41"/>
      <c r="L26" s="16"/>
      <c r="M26" s="37"/>
      <c r="N26" s="35"/>
      <c r="O26" s="39"/>
      <c r="P26" s="16"/>
      <c r="Q26" s="37"/>
      <c r="R26" s="35"/>
      <c r="S26" s="39"/>
      <c r="T26" s="19"/>
      <c r="U26" s="37"/>
      <c r="V26" s="35"/>
      <c r="W26" s="39"/>
      <c r="X26" s="19"/>
      <c r="Y26" s="19"/>
      <c r="Z26" s="230"/>
      <c r="AA26" s="54"/>
      <c r="AB26" s="54"/>
    </row>
    <row r="27" spans="1:28" hidden="1" x14ac:dyDescent="0.3">
      <c r="A27" s="147"/>
      <c r="B27" s="146"/>
      <c r="C27" s="28"/>
      <c r="D27" s="148"/>
      <c r="E27" s="37" t="s">
        <v>21</v>
      </c>
      <c r="F27" s="35">
        <v>0</v>
      </c>
      <c r="G27" s="39">
        <f>LARGE(F27:F28,1)</f>
        <v>0</v>
      </c>
      <c r="H27" s="16"/>
      <c r="I27" s="37" t="s">
        <v>21</v>
      </c>
      <c r="J27" s="35">
        <v>0</v>
      </c>
      <c r="K27" s="39">
        <f>LARGE(J27:J28,1)</f>
        <v>0</v>
      </c>
      <c r="L27" s="16"/>
      <c r="M27" s="37" t="s">
        <v>21</v>
      </c>
      <c r="N27" s="35">
        <v>0</v>
      </c>
      <c r="O27" s="39">
        <f>LARGE(N27:N28,1)</f>
        <v>0</v>
      </c>
      <c r="P27" s="16"/>
      <c r="Q27" s="37" t="s">
        <v>21</v>
      </c>
      <c r="R27" s="35">
        <v>0</v>
      </c>
      <c r="S27" s="39">
        <f>LARGE(R27:R28,1)</f>
        <v>0</v>
      </c>
      <c r="T27" s="19"/>
      <c r="U27" s="37" t="s">
        <v>21</v>
      </c>
      <c r="V27" s="35">
        <v>0</v>
      </c>
      <c r="W27" s="39">
        <f>LARGE(V27:V28,1)</f>
        <v>0</v>
      </c>
      <c r="X27" s="19"/>
      <c r="Y27" s="19">
        <v>0</v>
      </c>
      <c r="Z27" s="230"/>
      <c r="AA27" s="54"/>
      <c r="AB27" s="54"/>
    </row>
    <row r="28" spans="1:28" hidden="1" x14ac:dyDescent="0.3">
      <c r="A28" s="147"/>
      <c r="B28" s="146"/>
      <c r="C28" s="28"/>
      <c r="D28" s="148"/>
      <c r="E28" s="37" t="s">
        <v>22</v>
      </c>
      <c r="F28" s="35">
        <v>0</v>
      </c>
      <c r="G28" s="39"/>
      <c r="H28" s="16"/>
      <c r="I28" s="37" t="s">
        <v>22</v>
      </c>
      <c r="J28" s="35">
        <v>0</v>
      </c>
      <c r="K28" s="39"/>
      <c r="L28" s="16"/>
      <c r="M28" s="37" t="s">
        <v>22</v>
      </c>
      <c r="N28" s="35">
        <v>0</v>
      </c>
      <c r="O28" s="39"/>
      <c r="P28" s="16"/>
      <c r="Q28" s="37" t="s">
        <v>22</v>
      </c>
      <c r="R28" s="35">
        <v>0</v>
      </c>
      <c r="S28" s="39"/>
      <c r="T28" s="19"/>
      <c r="U28" s="37" t="s">
        <v>22</v>
      </c>
      <c r="V28" s="35">
        <v>0</v>
      </c>
      <c r="W28" s="39"/>
      <c r="X28" s="19"/>
      <c r="Y28" s="19"/>
      <c r="Z28" s="230"/>
      <c r="AA28" s="54"/>
      <c r="AB28" s="54"/>
    </row>
    <row r="29" spans="1:28" hidden="1" x14ac:dyDescent="0.3">
      <c r="A29" s="147"/>
      <c r="B29" s="146"/>
      <c r="C29" s="28"/>
      <c r="D29" s="148"/>
      <c r="E29" s="37"/>
      <c r="F29" s="35"/>
      <c r="G29" s="39"/>
      <c r="H29" s="16"/>
      <c r="I29" s="37"/>
      <c r="J29" s="35"/>
      <c r="K29" s="39"/>
      <c r="L29" s="16"/>
      <c r="M29" s="37"/>
      <c r="N29" s="35"/>
      <c r="O29" s="39"/>
      <c r="P29" s="16"/>
      <c r="Q29" s="37"/>
      <c r="R29" s="35"/>
      <c r="S29" s="39"/>
      <c r="T29" s="19"/>
      <c r="U29" s="37"/>
      <c r="V29" s="35"/>
      <c r="W29" s="39"/>
      <c r="X29" s="19"/>
      <c r="Y29" s="19"/>
      <c r="Z29" s="230"/>
      <c r="AA29" s="54"/>
      <c r="AB29" s="54"/>
    </row>
    <row r="30" spans="1:28" hidden="1" x14ac:dyDescent="0.3">
      <c r="A30" s="147"/>
      <c r="B30" s="146"/>
      <c r="C30" s="28"/>
      <c r="D30" s="148"/>
      <c r="E30" s="37" t="s">
        <v>21</v>
      </c>
      <c r="F30" s="35">
        <v>0</v>
      </c>
      <c r="G30" s="39">
        <f>LARGE(F30:F31,1)</f>
        <v>0</v>
      </c>
      <c r="H30" s="16"/>
      <c r="I30" s="37" t="s">
        <v>21</v>
      </c>
      <c r="J30" s="35">
        <v>0</v>
      </c>
      <c r="K30" s="39">
        <f>LARGE(J30:J31,1)</f>
        <v>0</v>
      </c>
      <c r="L30" s="16"/>
      <c r="M30" s="37" t="s">
        <v>21</v>
      </c>
      <c r="N30" s="35">
        <v>0</v>
      </c>
      <c r="O30" s="39">
        <f>LARGE(N30:N31,1)</f>
        <v>0</v>
      </c>
      <c r="P30" s="16"/>
      <c r="Q30" s="37" t="s">
        <v>21</v>
      </c>
      <c r="R30" s="35">
        <v>0</v>
      </c>
      <c r="S30" s="39">
        <f>LARGE(R30:R31,1)</f>
        <v>0</v>
      </c>
      <c r="T30" s="19"/>
      <c r="U30" s="37" t="s">
        <v>21</v>
      </c>
      <c r="V30" s="35">
        <v>0</v>
      </c>
      <c r="W30" s="39">
        <f>LARGE(V30:V31,1)</f>
        <v>0</v>
      </c>
      <c r="X30" s="19"/>
      <c r="Y30" s="19">
        <v>0</v>
      </c>
      <c r="Z30" s="230"/>
      <c r="AA30" s="54"/>
      <c r="AB30" s="54"/>
    </row>
    <row r="31" spans="1:28" hidden="1" x14ac:dyDescent="0.3">
      <c r="A31" s="147"/>
      <c r="B31" s="146"/>
      <c r="C31" s="28"/>
      <c r="D31" s="148"/>
      <c r="E31" s="37" t="s">
        <v>22</v>
      </c>
      <c r="F31" s="35">
        <v>0</v>
      </c>
      <c r="G31" s="39"/>
      <c r="H31" s="16"/>
      <c r="I31" s="37" t="s">
        <v>22</v>
      </c>
      <c r="J31" s="35">
        <v>0</v>
      </c>
      <c r="K31" s="39"/>
      <c r="L31" s="16"/>
      <c r="M31" s="37" t="s">
        <v>22</v>
      </c>
      <c r="N31" s="35">
        <v>0</v>
      </c>
      <c r="O31" s="39"/>
      <c r="P31" s="16"/>
      <c r="Q31" s="37" t="s">
        <v>22</v>
      </c>
      <c r="R31" s="35">
        <v>0</v>
      </c>
      <c r="S31" s="39"/>
      <c r="T31" s="19"/>
      <c r="U31" s="37" t="s">
        <v>22</v>
      </c>
      <c r="V31" s="35">
        <v>0</v>
      </c>
      <c r="W31" s="39"/>
      <c r="X31" s="19"/>
      <c r="Y31" s="19"/>
      <c r="Z31" s="230"/>
      <c r="AA31" s="54"/>
      <c r="AB31" s="54"/>
    </row>
    <row r="32" spans="1:28" hidden="1" x14ac:dyDescent="0.3">
      <c r="A32" s="147"/>
      <c r="B32" s="146"/>
      <c r="C32" s="28"/>
      <c r="D32" s="148"/>
      <c r="E32" s="37"/>
      <c r="F32" s="35"/>
      <c r="G32" s="39"/>
      <c r="H32" s="16"/>
      <c r="I32" s="37"/>
      <c r="J32" s="41"/>
      <c r="L32" s="16"/>
      <c r="M32" s="37"/>
      <c r="N32" s="35"/>
      <c r="O32" s="39"/>
      <c r="P32" s="16"/>
      <c r="Q32" s="37"/>
      <c r="R32" s="35"/>
      <c r="S32" s="39"/>
      <c r="T32" s="19"/>
      <c r="U32" s="37"/>
      <c r="V32" s="35"/>
      <c r="W32" s="39"/>
      <c r="X32" s="19"/>
      <c r="Y32" s="19"/>
      <c r="Z32" s="230"/>
      <c r="AA32" s="54"/>
      <c r="AB32" s="54"/>
    </row>
    <row r="33" spans="1:28" hidden="1" x14ac:dyDescent="0.3">
      <c r="A33" s="147"/>
      <c r="B33" s="146"/>
      <c r="C33" s="28"/>
      <c r="D33" s="148"/>
      <c r="E33" s="37" t="s">
        <v>21</v>
      </c>
      <c r="F33" s="9">
        <v>0</v>
      </c>
      <c r="G33" s="39">
        <f>LARGE(F33:F34,1)</f>
        <v>0</v>
      </c>
      <c r="H33" s="16"/>
      <c r="I33" s="37" t="s">
        <v>21</v>
      </c>
      <c r="J33" s="35">
        <v>0</v>
      </c>
      <c r="K33" s="39">
        <f>LARGE(J33:J34,1)</f>
        <v>0</v>
      </c>
      <c r="L33" s="16"/>
      <c r="M33" s="37" t="s">
        <v>21</v>
      </c>
      <c r="N33" s="35">
        <v>0</v>
      </c>
      <c r="O33" s="39">
        <f>LARGE(N33:N34,1)</f>
        <v>0</v>
      </c>
      <c r="P33" s="16"/>
      <c r="Q33" s="37" t="s">
        <v>21</v>
      </c>
      <c r="R33" s="35">
        <v>0</v>
      </c>
      <c r="S33" s="39">
        <f>LARGE(R33:R34,1)</f>
        <v>0</v>
      </c>
      <c r="T33" s="19"/>
      <c r="U33" s="37" t="s">
        <v>21</v>
      </c>
      <c r="V33" s="35">
        <v>0</v>
      </c>
      <c r="W33" s="39">
        <f>LARGE(V33:V34,1)</f>
        <v>0</v>
      </c>
      <c r="X33" s="19"/>
      <c r="Y33" s="19">
        <v>0</v>
      </c>
      <c r="Z33" s="230"/>
      <c r="AA33" s="54"/>
      <c r="AB33" s="54"/>
    </row>
    <row r="34" spans="1:28" hidden="1" x14ac:dyDescent="0.3">
      <c r="A34" s="147"/>
      <c r="B34" s="146"/>
      <c r="C34" s="28"/>
      <c r="D34" s="148"/>
      <c r="E34" s="37" t="s">
        <v>32</v>
      </c>
      <c r="F34" s="9">
        <v>0</v>
      </c>
      <c r="G34" s="39"/>
      <c r="H34" s="16"/>
      <c r="I34" s="37" t="s">
        <v>22</v>
      </c>
      <c r="J34" s="35">
        <v>0</v>
      </c>
      <c r="K34" s="39"/>
      <c r="L34" s="16"/>
      <c r="M34" s="37" t="s">
        <v>22</v>
      </c>
      <c r="N34" s="35">
        <v>0</v>
      </c>
      <c r="O34" s="39"/>
      <c r="P34" s="16"/>
      <c r="Q34" s="37" t="s">
        <v>22</v>
      </c>
      <c r="R34" s="35">
        <v>0</v>
      </c>
      <c r="S34" s="39"/>
      <c r="T34" s="19"/>
      <c r="U34" s="37" t="s">
        <v>22</v>
      </c>
      <c r="V34" s="35">
        <v>0</v>
      </c>
      <c r="W34" s="39"/>
      <c r="X34" s="19"/>
      <c r="Y34" s="19"/>
      <c r="Z34" s="230"/>
      <c r="AA34" s="54"/>
      <c r="AB34" s="54"/>
    </row>
    <row r="35" spans="1:28" hidden="1" x14ac:dyDescent="0.3">
      <c r="A35" s="147"/>
      <c r="B35" s="146"/>
      <c r="C35" s="28"/>
      <c r="D35" s="148"/>
      <c r="E35" s="37"/>
      <c r="G35" s="39"/>
      <c r="H35" s="16"/>
      <c r="I35" s="37"/>
      <c r="J35" s="35"/>
      <c r="K35" s="39"/>
      <c r="L35" s="16"/>
      <c r="M35" s="37"/>
      <c r="N35" s="35"/>
      <c r="O35" s="39"/>
      <c r="P35" s="16"/>
      <c r="Q35" s="37"/>
      <c r="R35" s="35"/>
      <c r="S35" s="39"/>
      <c r="T35" s="19"/>
      <c r="U35" s="37"/>
      <c r="V35" s="35"/>
      <c r="W35" s="39"/>
      <c r="X35" s="19"/>
      <c r="Y35" s="19"/>
      <c r="Z35" s="230"/>
      <c r="AA35" s="54"/>
      <c r="AB35" s="54"/>
    </row>
    <row r="36" spans="1:28" hidden="1" x14ac:dyDescent="0.3">
      <c r="A36" s="147"/>
      <c r="B36" s="146"/>
      <c r="C36" s="28"/>
      <c r="D36" s="148"/>
      <c r="E36" s="37" t="s">
        <v>21</v>
      </c>
      <c r="F36" s="35">
        <v>0</v>
      </c>
      <c r="G36" s="39">
        <f>LARGE(F36:F37,1)</f>
        <v>0</v>
      </c>
      <c r="H36" s="16"/>
      <c r="I36" s="37" t="s">
        <v>21</v>
      </c>
      <c r="J36" s="35">
        <v>0</v>
      </c>
      <c r="K36" s="39">
        <f>LARGE(J36:J37,1)</f>
        <v>0</v>
      </c>
      <c r="L36" s="16"/>
      <c r="M36" s="37" t="s">
        <v>21</v>
      </c>
      <c r="N36" s="35">
        <v>0</v>
      </c>
      <c r="O36" s="39">
        <f>LARGE(N36:N37,1)</f>
        <v>0</v>
      </c>
      <c r="P36" s="16"/>
      <c r="Q36" s="37" t="s">
        <v>21</v>
      </c>
      <c r="R36" s="35">
        <v>0</v>
      </c>
      <c r="S36" s="39">
        <f>LARGE(R36:R37,1)</f>
        <v>0</v>
      </c>
      <c r="T36" s="19"/>
      <c r="U36" s="37" t="s">
        <v>21</v>
      </c>
      <c r="V36" s="35">
        <v>0</v>
      </c>
      <c r="W36" s="39">
        <f>LARGE(V36:V37,1)</f>
        <v>0</v>
      </c>
      <c r="X36" s="19"/>
      <c r="Y36" s="19">
        <v>0</v>
      </c>
      <c r="Z36" s="230"/>
      <c r="AA36" s="54"/>
      <c r="AB36" s="54"/>
    </row>
    <row r="37" spans="1:28" hidden="1" x14ac:dyDescent="0.3">
      <c r="A37" s="147"/>
      <c r="B37" s="146"/>
      <c r="C37" s="28"/>
      <c r="D37" s="148"/>
      <c r="E37" s="37" t="s">
        <v>22</v>
      </c>
      <c r="F37" s="35">
        <v>0</v>
      </c>
      <c r="G37" s="39"/>
      <c r="H37" s="16"/>
      <c r="I37" s="37" t="s">
        <v>22</v>
      </c>
      <c r="J37" s="35">
        <v>0</v>
      </c>
      <c r="K37" s="39"/>
      <c r="L37" s="16"/>
      <c r="M37" s="37" t="s">
        <v>22</v>
      </c>
      <c r="N37" s="35">
        <v>0</v>
      </c>
      <c r="O37" s="39"/>
      <c r="P37" s="16"/>
      <c r="Q37" s="37" t="s">
        <v>22</v>
      </c>
      <c r="R37" s="35">
        <v>0</v>
      </c>
      <c r="S37" s="39"/>
      <c r="T37" s="19"/>
      <c r="U37" s="37" t="s">
        <v>22</v>
      </c>
      <c r="V37" s="35">
        <v>0</v>
      </c>
      <c r="W37" s="39"/>
      <c r="X37" s="19"/>
      <c r="Y37" s="19"/>
      <c r="Z37" s="230"/>
      <c r="AA37" s="54"/>
      <c r="AB37" s="54"/>
    </row>
    <row r="38" spans="1:28" hidden="1" x14ac:dyDescent="0.3">
      <c r="A38" s="147"/>
      <c r="B38" s="146"/>
      <c r="C38" s="28"/>
      <c r="D38" s="148"/>
      <c r="E38" s="37"/>
      <c r="F38" s="35"/>
      <c r="G38" s="39"/>
      <c r="H38" s="16"/>
      <c r="I38" s="37"/>
      <c r="J38" s="41"/>
      <c r="L38" s="16"/>
      <c r="M38" s="37"/>
      <c r="N38" s="41"/>
      <c r="P38" s="16"/>
      <c r="Q38" s="37"/>
      <c r="R38" s="41"/>
      <c r="T38" s="19"/>
      <c r="U38" s="37"/>
      <c r="V38" s="41"/>
      <c r="W38" s="9"/>
      <c r="X38" s="19"/>
      <c r="Y38" s="19"/>
      <c r="Z38" s="230"/>
      <c r="AA38" s="54"/>
      <c r="AB38" s="54"/>
    </row>
    <row r="39" spans="1:28" hidden="1" x14ac:dyDescent="0.3">
      <c r="A39" s="147"/>
      <c r="B39" s="146"/>
      <c r="C39" s="28"/>
      <c r="D39" s="148"/>
      <c r="E39" s="37" t="s">
        <v>21</v>
      </c>
      <c r="F39" s="35">
        <v>0</v>
      </c>
      <c r="G39" s="39">
        <f>LARGE(F39:F40,1)</f>
        <v>0</v>
      </c>
      <c r="H39" s="16"/>
      <c r="I39" s="37" t="s">
        <v>21</v>
      </c>
      <c r="J39" s="35">
        <v>0</v>
      </c>
      <c r="K39" s="39">
        <f>LARGE(J39:J40,1)</f>
        <v>0</v>
      </c>
      <c r="L39" s="16"/>
      <c r="M39" s="37" t="s">
        <v>21</v>
      </c>
      <c r="N39" s="35">
        <v>0</v>
      </c>
      <c r="O39" s="39">
        <f>LARGE(N39:N40,1)</f>
        <v>0</v>
      </c>
      <c r="P39" s="16"/>
      <c r="Q39" s="37" t="s">
        <v>21</v>
      </c>
      <c r="R39" s="35">
        <v>0</v>
      </c>
      <c r="S39" s="39">
        <f>LARGE(R39:R40,1)</f>
        <v>0</v>
      </c>
      <c r="T39" s="19"/>
      <c r="U39" s="37" t="s">
        <v>21</v>
      </c>
      <c r="V39" s="35">
        <v>0</v>
      </c>
      <c r="W39" s="39">
        <f>LARGE(V39:V40,1)</f>
        <v>0</v>
      </c>
      <c r="X39" s="19"/>
      <c r="Y39" s="19">
        <v>0</v>
      </c>
      <c r="Z39" s="230"/>
      <c r="AA39" s="54"/>
      <c r="AB39" s="54"/>
    </row>
    <row r="40" spans="1:28" hidden="1" x14ac:dyDescent="0.3">
      <c r="A40" s="147"/>
      <c r="B40" s="146"/>
      <c r="C40" s="28"/>
      <c r="D40" s="148"/>
      <c r="E40" s="37" t="s">
        <v>22</v>
      </c>
      <c r="F40" s="35">
        <v>0</v>
      </c>
      <c r="G40" s="39"/>
      <c r="H40" s="16"/>
      <c r="I40" s="37" t="s">
        <v>22</v>
      </c>
      <c r="J40" s="35">
        <v>0</v>
      </c>
      <c r="K40" s="39"/>
      <c r="L40" s="16"/>
      <c r="M40" s="37" t="s">
        <v>22</v>
      </c>
      <c r="N40" s="35">
        <v>0</v>
      </c>
      <c r="O40" s="39"/>
      <c r="P40" s="16"/>
      <c r="Q40" s="37" t="s">
        <v>22</v>
      </c>
      <c r="R40" s="35">
        <v>0</v>
      </c>
      <c r="S40" s="39"/>
      <c r="T40" s="19"/>
      <c r="U40" s="37" t="s">
        <v>22</v>
      </c>
      <c r="V40" s="35">
        <v>0</v>
      </c>
      <c r="W40" s="39"/>
      <c r="X40" s="19"/>
      <c r="Y40" s="19"/>
      <c r="Z40" s="230"/>
      <c r="AA40" s="54"/>
      <c r="AB40" s="54"/>
    </row>
    <row r="41" spans="1:28" hidden="1" x14ac:dyDescent="0.3">
      <c r="A41" s="147"/>
      <c r="B41" s="146"/>
      <c r="C41" s="28"/>
      <c r="D41" s="148"/>
      <c r="E41" s="37"/>
      <c r="F41" s="35"/>
      <c r="G41" s="39"/>
      <c r="H41" s="16"/>
      <c r="I41" s="37"/>
      <c r="J41" s="35"/>
      <c r="K41" s="39"/>
      <c r="L41" s="16"/>
      <c r="M41" s="37"/>
      <c r="N41" s="35"/>
      <c r="O41" s="39"/>
      <c r="P41" s="16"/>
      <c r="Q41" s="37"/>
      <c r="R41" s="35"/>
      <c r="S41" s="39"/>
      <c r="T41" s="19"/>
      <c r="U41" s="37"/>
      <c r="V41" s="35"/>
      <c r="W41" s="39"/>
      <c r="X41" s="19"/>
      <c r="Y41" s="19"/>
      <c r="Z41" s="230"/>
      <c r="AA41" s="54"/>
      <c r="AB41" s="54"/>
    </row>
    <row r="42" spans="1:28" hidden="1" x14ac:dyDescent="0.3">
      <c r="A42" s="147"/>
      <c r="B42" s="146"/>
      <c r="C42" s="28"/>
      <c r="D42" s="148"/>
      <c r="E42" s="37" t="s">
        <v>21</v>
      </c>
      <c r="F42" s="35">
        <v>0</v>
      </c>
      <c r="G42" s="39">
        <f>LARGE(F42:F43,1)</f>
        <v>0</v>
      </c>
      <c r="H42" s="16"/>
      <c r="I42" s="37" t="s">
        <v>21</v>
      </c>
      <c r="J42" s="35">
        <v>0</v>
      </c>
      <c r="K42" s="39">
        <f>LARGE(J42:J43,1)</f>
        <v>0</v>
      </c>
      <c r="L42" s="16"/>
      <c r="M42" s="37" t="s">
        <v>21</v>
      </c>
      <c r="N42" s="35">
        <v>0</v>
      </c>
      <c r="O42" s="39">
        <f>LARGE(N42:N43,1)</f>
        <v>0</v>
      </c>
      <c r="P42" s="16"/>
      <c r="Q42" s="37" t="s">
        <v>21</v>
      </c>
      <c r="R42" s="35">
        <v>0</v>
      </c>
      <c r="S42" s="39">
        <f>LARGE(R42:R43,1)</f>
        <v>0</v>
      </c>
      <c r="T42" s="19"/>
      <c r="U42" s="37" t="s">
        <v>21</v>
      </c>
      <c r="V42" s="35">
        <v>0</v>
      </c>
      <c r="W42" s="39">
        <f>LARGE(V42:V43,1)</f>
        <v>0</v>
      </c>
      <c r="X42" s="19"/>
      <c r="Y42" s="19">
        <v>0</v>
      </c>
      <c r="Z42" s="230"/>
      <c r="AA42" s="54"/>
      <c r="AB42" s="54"/>
    </row>
    <row r="43" spans="1:28" hidden="1" x14ac:dyDescent="0.3">
      <c r="A43" s="147"/>
      <c r="B43" s="146"/>
      <c r="C43" s="28"/>
      <c r="D43" s="148"/>
      <c r="E43" s="37" t="s">
        <v>22</v>
      </c>
      <c r="F43" s="35">
        <v>0</v>
      </c>
      <c r="G43" s="39"/>
      <c r="H43" s="16"/>
      <c r="I43" s="37" t="s">
        <v>22</v>
      </c>
      <c r="J43" s="35">
        <v>0</v>
      </c>
      <c r="K43" s="39"/>
      <c r="L43" s="16"/>
      <c r="M43" s="37" t="s">
        <v>22</v>
      </c>
      <c r="N43" s="35">
        <v>0</v>
      </c>
      <c r="O43" s="39"/>
      <c r="P43" s="16"/>
      <c r="Q43" s="37" t="s">
        <v>22</v>
      </c>
      <c r="R43" s="35">
        <v>0</v>
      </c>
      <c r="S43" s="39"/>
      <c r="T43" s="19"/>
      <c r="U43" s="37" t="s">
        <v>22</v>
      </c>
      <c r="V43" s="35">
        <v>0</v>
      </c>
      <c r="W43" s="39"/>
      <c r="X43" s="19"/>
      <c r="Y43" s="19"/>
      <c r="Z43" s="230"/>
      <c r="AA43" s="54"/>
      <c r="AB43" s="54"/>
    </row>
    <row r="44" spans="1:28" hidden="1" x14ac:dyDescent="0.3">
      <c r="A44" s="147"/>
      <c r="B44" s="146"/>
      <c r="C44" s="28"/>
      <c r="D44" s="148"/>
      <c r="E44" s="37"/>
      <c r="F44" s="35"/>
      <c r="G44" s="39"/>
      <c r="H44" s="16"/>
      <c r="I44" s="37"/>
      <c r="J44" s="35"/>
      <c r="K44" s="39"/>
      <c r="L44" s="16"/>
      <c r="M44" s="37"/>
      <c r="N44" s="35"/>
      <c r="O44" s="39"/>
      <c r="P44" s="16"/>
      <c r="Q44" s="37"/>
      <c r="R44" s="35"/>
      <c r="S44" s="39"/>
      <c r="T44" s="19"/>
      <c r="U44" s="37"/>
      <c r="V44" s="35"/>
      <c r="W44" s="39"/>
      <c r="X44" s="19"/>
      <c r="Y44" s="19"/>
      <c r="Z44" s="230"/>
      <c r="AA44" s="54"/>
      <c r="AB44" s="54"/>
    </row>
    <row r="45" spans="1:28" hidden="1" x14ac:dyDescent="0.3">
      <c r="A45" s="147"/>
      <c r="B45" s="146"/>
      <c r="C45" s="28"/>
      <c r="D45" s="148"/>
      <c r="E45" s="37" t="s">
        <v>21</v>
      </c>
      <c r="F45" s="35">
        <v>0</v>
      </c>
      <c r="G45" s="39">
        <f>LARGE(F45:F46,1)</f>
        <v>0</v>
      </c>
      <c r="H45" s="16"/>
      <c r="I45" s="37" t="s">
        <v>21</v>
      </c>
      <c r="J45" s="35">
        <v>0</v>
      </c>
      <c r="K45" s="39">
        <f>LARGE(J45:J46,1)</f>
        <v>0</v>
      </c>
      <c r="L45" s="16"/>
      <c r="M45" s="37" t="s">
        <v>21</v>
      </c>
      <c r="N45" s="35">
        <v>0</v>
      </c>
      <c r="O45" s="39">
        <f>LARGE(N45:N46,1)</f>
        <v>0</v>
      </c>
      <c r="P45" s="16"/>
      <c r="Q45" s="37" t="s">
        <v>21</v>
      </c>
      <c r="R45" s="35">
        <v>0</v>
      </c>
      <c r="S45" s="39">
        <f>LARGE(R45:R46,1)</f>
        <v>0</v>
      </c>
      <c r="T45" s="19"/>
      <c r="U45" s="37" t="s">
        <v>21</v>
      </c>
      <c r="V45" s="35">
        <v>0</v>
      </c>
      <c r="W45" s="39">
        <f>LARGE(V45:V46,1)</f>
        <v>0</v>
      </c>
      <c r="X45" s="19"/>
      <c r="Y45" s="19">
        <v>0</v>
      </c>
      <c r="Z45" s="230"/>
      <c r="AA45" s="54"/>
      <c r="AB45" s="54"/>
    </row>
    <row r="46" spans="1:28" hidden="1" x14ac:dyDescent="0.3">
      <c r="A46" s="147"/>
      <c r="B46" s="146"/>
      <c r="C46" s="28"/>
      <c r="D46" s="148"/>
      <c r="E46" s="37" t="s">
        <v>22</v>
      </c>
      <c r="F46" s="35">
        <v>0</v>
      </c>
      <c r="G46" s="39"/>
      <c r="H46" s="16"/>
      <c r="I46" s="37" t="s">
        <v>22</v>
      </c>
      <c r="J46" s="35">
        <v>0</v>
      </c>
      <c r="K46" s="39"/>
      <c r="L46" s="16"/>
      <c r="M46" s="37" t="s">
        <v>22</v>
      </c>
      <c r="N46" s="35">
        <v>0</v>
      </c>
      <c r="O46" s="39"/>
      <c r="P46" s="16"/>
      <c r="Q46" s="37" t="s">
        <v>22</v>
      </c>
      <c r="R46" s="35">
        <v>0</v>
      </c>
      <c r="S46" s="39"/>
      <c r="T46" s="19"/>
      <c r="U46" s="37" t="s">
        <v>22</v>
      </c>
      <c r="V46" s="35">
        <v>0</v>
      </c>
      <c r="W46" s="39"/>
      <c r="X46" s="19"/>
      <c r="Y46" s="19"/>
      <c r="Z46" s="230"/>
      <c r="AA46" s="54"/>
      <c r="AB46" s="54"/>
    </row>
    <row r="47" spans="1:28" hidden="1" x14ac:dyDescent="0.3">
      <c r="A47" s="147"/>
      <c r="B47" s="146"/>
      <c r="C47" s="28"/>
      <c r="D47" s="148"/>
      <c r="E47" s="37"/>
      <c r="G47" s="39"/>
      <c r="H47" s="16"/>
      <c r="I47" s="37"/>
      <c r="J47" s="35"/>
      <c r="K47" s="39"/>
      <c r="L47" s="16"/>
      <c r="M47" s="37"/>
      <c r="N47" s="35"/>
      <c r="O47" s="39"/>
      <c r="P47" s="16"/>
      <c r="Q47" s="37"/>
      <c r="R47" s="35"/>
      <c r="S47" s="39"/>
      <c r="T47" s="19"/>
      <c r="U47" s="37"/>
      <c r="V47" s="35"/>
      <c r="W47" s="39"/>
      <c r="X47" s="19"/>
      <c r="Y47" s="19"/>
      <c r="Z47" s="230"/>
      <c r="AA47" s="54"/>
      <c r="AB47" s="54"/>
    </row>
    <row r="48" spans="1:28" hidden="1" x14ac:dyDescent="0.3">
      <c r="A48" s="147"/>
      <c r="B48" s="146"/>
      <c r="C48" s="28"/>
      <c r="D48" s="148"/>
      <c r="E48" s="37" t="s">
        <v>21</v>
      </c>
      <c r="F48" s="35">
        <v>0</v>
      </c>
      <c r="G48" s="39">
        <f>LARGE(F48:F49,1)</f>
        <v>0</v>
      </c>
      <c r="H48" s="16"/>
      <c r="I48" s="37" t="s">
        <v>21</v>
      </c>
      <c r="J48" s="35">
        <v>0</v>
      </c>
      <c r="K48" s="39">
        <f>LARGE(J48:J49,1)</f>
        <v>0</v>
      </c>
      <c r="L48" s="16"/>
      <c r="M48" s="37" t="s">
        <v>21</v>
      </c>
      <c r="N48" s="35">
        <v>0</v>
      </c>
      <c r="O48" s="39">
        <f>LARGE(N48:N49,1)</f>
        <v>0</v>
      </c>
      <c r="P48" s="16"/>
      <c r="Q48" s="37" t="s">
        <v>21</v>
      </c>
      <c r="R48" s="35">
        <v>0</v>
      </c>
      <c r="S48" s="39">
        <f>LARGE(R48:R49,1)</f>
        <v>0</v>
      </c>
      <c r="T48" s="19"/>
      <c r="U48" s="37" t="s">
        <v>21</v>
      </c>
      <c r="V48" s="35">
        <v>0</v>
      </c>
      <c r="W48" s="39">
        <f>LARGE(V48:V49,1)</f>
        <v>0</v>
      </c>
      <c r="X48" s="19"/>
      <c r="Y48" s="19">
        <v>0</v>
      </c>
      <c r="Z48" s="230"/>
      <c r="AA48" s="54"/>
      <c r="AB48" s="54"/>
    </row>
    <row r="49" spans="1:28" hidden="1" x14ac:dyDescent="0.3">
      <c r="A49" s="147"/>
      <c r="B49" s="146"/>
      <c r="C49" s="28"/>
      <c r="D49" s="148"/>
      <c r="E49" s="37" t="s">
        <v>22</v>
      </c>
      <c r="F49" s="35">
        <v>0</v>
      </c>
      <c r="G49" s="39"/>
      <c r="H49" s="16"/>
      <c r="I49" s="37" t="s">
        <v>22</v>
      </c>
      <c r="J49" s="35">
        <v>0</v>
      </c>
      <c r="K49" s="39"/>
      <c r="L49" s="16"/>
      <c r="M49" s="37" t="s">
        <v>22</v>
      </c>
      <c r="N49" s="35">
        <v>0</v>
      </c>
      <c r="O49" s="39"/>
      <c r="P49" s="16"/>
      <c r="Q49" s="37" t="s">
        <v>22</v>
      </c>
      <c r="R49" s="35">
        <v>0</v>
      </c>
      <c r="S49" s="39"/>
      <c r="T49" s="19"/>
      <c r="U49" s="37" t="s">
        <v>22</v>
      </c>
      <c r="V49" s="35">
        <v>0</v>
      </c>
      <c r="W49" s="39"/>
      <c r="X49" s="19"/>
      <c r="Y49" s="19"/>
      <c r="Z49" s="230"/>
      <c r="AA49" s="54"/>
      <c r="AB49" s="54"/>
    </row>
    <row r="50" spans="1:28" hidden="1" x14ac:dyDescent="0.3">
      <c r="A50" s="147"/>
      <c r="B50" s="146"/>
      <c r="C50" s="28"/>
      <c r="D50" s="148"/>
      <c r="E50" s="37"/>
      <c r="F50" s="35"/>
      <c r="G50" s="39"/>
      <c r="H50" s="16"/>
      <c r="I50" s="37"/>
      <c r="J50" s="35"/>
      <c r="K50" s="39"/>
      <c r="L50" s="16"/>
      <c r="M50" s="37"/>
      <c r="N50" s="35"/>
      <c r="O50" s="39"/>
      <c r="P50" s="16"/>
      <c r="Q50" s="37"/>
      <c r="R50" s="35"/>
      <c r="S50" s="39"/>
      <c r="T50" s="19"/>
      <c r="U50" s="37"/>
      <c r="V50" s="35"/>
      <c r="W50" s="39"/>
      <c r="X50" s="19"/>
      <c r="Y50" s="19"/>
      <c r="Z50" s="230"/>
      <c r="AA50" s="54"/>
      <c r="AB50" s="54"/>
    </row>
    <row r="51" spans="1:28" hidden="1" x14ac:dyDescent="0.3">
      <c r="A51" s="147"/>
      <c r="B51" s="146"/>
      <c r="C51" s="28"/>
      <c r="D51" s="148"/>
      <c r="E51" s="37" t="s">
        <v>21</v>
      </c>
      <c r="F51" s="35">
        <v>0</v>
      </c>
      <c r="G51" s="39">
        <f>LARGE(F51:F52,1)</f>
        <v>0</v>
      </c>
      <c r="H51" s="16"/>
      <c r="I51" s="37" t="s">
        <v>21</v>
      </c>
      <c r="J51" s="35">
        <v>0</v>
      </c>
      <c r="K51" s="39">
        <f>LARGE(J51:J52,1)</f>
        <v>0</v>
      </c>
      <c r="L51" s="16"/>
      <c r="M51" s="37" t="s">
        <v>21</v>
      </c>
      <c r="N51" s="35">
        <v>0</v>
      </c>
      <c r="O51" s="39">
        <f>LARGE(N51:N52,1)</f>
        <v>0</v>
      </c>
      <c r="P51" s="16"/>
      <c r="Q51" s="37" t="s">
        <v>21</v>
      </c>
      <c r="R51" s="35">
        <v>0</v>
      </c>
      <c r="S51" s="39">
        <f>LARGE(R51:R52,1)</f>
        <v>0</v>
      </c>
      <c r="T51" s="19"/>
      <c r="U51" s="37" t="s">
        <v>21</v>
      </c>
      <c r="V51" s="35">
        <v>0</v>
      </c>
      <c r="W51" s="39">
        <f>LARGE(V51:V52,1)</f>
        <v>0</v>
      </c>
      <c r="X51" s="19"/>
      <c r="Y51" s="19">
        <v>0</v>
      </c>
      <c r="Z51" s="230"/>
      <c r="AA51" s="54"/>
      <c r="AB51" s="54"/>
    </row>
    <row r="52" spans="1:28" hidden="1" x14ac:dyDescent="0.3">
      <c r="A52" s="147"/>
      <c r="B52" s="146"/>
      <c r="C52" s="28"/>
      <c r="D52" s="148"/>
      <c r="E52" s="37" t="s">
        <v>22</v>
      </c>
      <c r="F52" s="35">
        <v>0</v>
      </c>
      <c r="G52" s="39"/>
      <c r="H52" s="16"/>
      <c r="I52" s="37" t="s">
        <v>22</v>
      </c>
      <c r="J52" s="35">
        <v>0</v>
      </c>
      <c r="K52" s="39"/>
      <c r="L52" s="16"/>
      <c r="M52" s="37" t="s">
        <v>22</v>
      </c>
      <c r="N52" s="35">
        <v>0</v>
      </c>
      <c r="O52" s="39"/>
      <c r="P52" s="16"/>
      <c r="Q52" s="37" t="s">
        <v>22</v>
      </c>
      <c r="R52" s="35">
        <v>0</v>
      </c>
      <c r="S52" s="39"/>
      <c r="T52" s="19"/>
      <c r="U52" s="37" t="s">
        <v>22</v>
      </c>
      <c r="V52" s="35">
        <v>0</v>
      </c>
      <c r="W52" s="39"/>
      <c r="X52" s="19"/>
      <c r="Y52" s="19"/>
      <c r="Z52" s="230"/>
      <c r="AA52" s="54"/>
      <c r="AB52" s="54"/>
    </row>
    <row r="53" spans="1:28" hidden="1" x14ac:dyDescent="0.3">
      <c r="A53" s="147"/>
      <c r="B53" s="146"/>
      <c r="C53" s="28"/>
      <c r="D53" s="148"/>
      <c r="E53" s="37"/>
      <c r="F53" s="35"/>
      <c r="G53" s="39"/>
      <c r="H53" s="16"/>
      <c r="I53" s="37"/>
      <c r="J53" s="35"/>
      <c r="K53" s="39"/>
      <c r="L53" s="16"/>
      <c r="M53" s="37"/>
      <c r="N53" s="35"/>
      <c r="O53" s="39"/>
      <c r="P53" s="16"/>
      <c r="Q53" s="37"/>
      <c r="R53" s="35"/>
      <c r="S53" s="39"/>
      <c r="T53" s="19"/>
      <c r="U53" s="37"/>
      <c r="V53" s="35"/>
      <c r="W53" s="39"/>
      <c r="X53" s="19"/>
      <c r="Y53" s="19"/>
      <c r="Z53" s="230"/>
      <c r="AA53" s="54"/>
      <c r="AB53" s="54"/>
    </row>
    <row r="54" spans="1:28" hidden="1" x14ac:dyDescent="0.3">
      <c r="A54" s="147"/>
      <c r="B54" s="146"/>
      <c r="C54" s="28"/>
      <c r="D54" s="148"/>
      <c r="E54" s="37" t="s">
        <v>21</v>
      </c>
      <c r="F54" s="35">
        <v>0</v>
      </c>
      <c r="G54" s="39">
        <f>LARGE(F54:F55,1)</f>
        <v>0</v>
      </c>
      <c r="H54" s="16"/>
      <c r="I54" s="37" t="s">
        <v>21</v>
      </c>
      <c r="J54" s="35">
        <v>0</v>
      </c>
      <c r="K54" s="39">
        <f>LARGE(J54:J55,1)</f>
        <v>0</v>
      </c>
      <c r="L54" s="16"/>
      <c r="M54" s="37" t="s">
        <v>21</v>
      </c>
      <c r="N54" s="35">
        <v>0</v>
      </c>
      <c r="O54" s="39">
        <f>LARGE(N54:N55,1)</f>
        <v>0</v>
      </c>
      <c r="P54" s="16"/>
      <c r="Q54" s="37" t="s">
        <v>21</v>
      </c>
      <c r="R54" s="35">
        <v>0</v>
      </c>
      <c r="S54" s="39">
        <f>LARGE(R54:R55,1)</f>
        <v>0</v>
      </c>
      <c r="T54" s="19"/>
      <c r="U54" s="37" t="s">
        <v>21</v>
      </c>
      <c r="V54" s="35">
        <v>0</v>
      </c>
      <c r="W54" s="39">
        <f>LARGE(V54:V55,1)</f>
        <v>0</v>
      </c>
      <c r="X54" s="19"/>
      <c r="Y54" s="19">
        <v>0</v>
      </c>
      <c r="Z54" s="230"/>
      <c r="AA54" s="54"/>
      <c r="AB54" s="54"/>
    </row>
    <row r="55" spans="1:28" hidden="1" x14ac:dyDescent="0.3">
      <c r="A55" s="147"/>
      <c r="B55" s="146"/>
      <c r="C55" s="28"/>
      <c r="D55" s="148"/>
      <c r="E55" s="37" t="s">
        <v>22</v>
      </c>
      <c r="F55" s="35">
        <v>0</v>
      </c>
      <c r="G55" s="39"/>
      <c r="H55" s="16"/>
      <c r="I55" s="37" t="s">
        <v>22</v>
      </c>
      <c r="J55" s="35">
        <v>0</v>
      </c>
      <c r="K55" s="39"/>
      <c r="L55" s="16"/>
      <c r="M55" s="37" t="s">
        <v>22</v>
      </c>
      <c r="N55" s="35">
        <v>0</v>
      </c>
      <c r="O55" s="39"/>
      <c r="P55" s="16"/>
      <c r="Q55" s="37" t="s">
        <v>22</v>
      </c>
      <c r="R55" s="35">
        <v>0</v>
      </c>
      <c r="S55" s="39"/>
      <c r="T55" s="19"/>
      <c r="U55" s="37" t="s">
        <v>22</v>
      </c>
      <c r="V55" s="35">
        <v>0</v>
      </c>
      <c r="W55" s="39"/>
      <c r="X55" s="19"/>
      <c r="Y55" s="19"/>
      <c r="Z55" s="230"/>
      <c r="AA55" s="54"/>
      <c r="AB55" s="54"/>
    </row>
    <row r="56" spans="1:28" ht="15" thickBot="1" x14ac:dyDescent="0.35">
      <c r="A56" s="147"/>
      <c r="B56" s="143"/>
      <c r="C56" s="33"/>
      <c r="D56" s="145"/>
      <c r="E56" s="98"/>
      <c r="F56" s="42"/>
      <c r="G56" s="40"/>
      <c r="H56" s="17"/>
      <c r="I56" s="98"/>
      <c r="J56" s="42"/>
      <c r="K56" s="40"/>
      <c r="L56" s="17"/>
      <c r="M56" s="38"/>
      <c r="N56" s="42"/>
      <c r="O56" s="40"/>
      <c r="P56" s="17"/>
      <c r="Q56" s="38"/>
      <c r="R56" s="42"/>
      <c r="S56" s="40"/>
      <c r="T56" s="20"/>
      <c r="U56" s="38"/>
      <c r="V56" s="42"/>
      <c r="W56" s="40"/>
      <c r="X56" s="20"/>
      <c r="Y56" s="20"/>
      <c r="Z56" s="366"/>
      <c r="AA56" s="56"/>
      <c r="AB56" s="56"/>
    </row>
    <row r="59" spans="1:28" ht="16.2" thickBot="1" x14ac:dyDescent="0.35">
      <c r="A59" s="147"/>
      <c r="B59" s="46" t="s">
        <v>275</v>
      </c>
      <c r="C59" s="46"/>
      <c r="D59" s="46"/>
      <c r="E59" s="46"/>
      <c r="F59" s="46"/>
      <c r="G59" s="46"/>
      <c r="H59" s="147"/>
      <c r="I59" s="147"/>
      <c r="L59" s="147"/>
      <c r="M59" s="147"/>
      <c r="P59" s="147"/>
      <c r="Q59" s="147"/>
      <c r="R59" s="147"/>
      <c r="U59" s="147"/>
      <c r="V59" s="147"/>
      <c r="W59" s="9"/>
      <c r="X59" s="9"/>
      <c r="Y59" s="9"/>
      <c r="Z59" s="410"/>
      <c r="AA59" s="149"/>
      <c r="AB59" s="149"/>
    </row>
    <row r="60" spans="1:28" ht="21.6" thickBot="1" x14ac:dyDescent="0.45">
      <c r="A60" s="147"/>
      <c r="B60" s="103" t="s">
        <v>19</v>
      </c>
      <c r="C60" s="104"/>
      <c r="D60" s="104"/>
      <c r="E60" s="104"/>
      <c r="F60" s="105"/>
      <c r="G60" s="105"/>
      <c r="H60" s="104"/>
      <c r="I60" s="104"/>
      <c r="J60" s="105"/>
      <c r="K60" s="105"/>
      <c r="L60" s="104"/>
      <c r="M60" s="104"/>
      <c r="N60" s="105"/>
      <c r="O60" s="105"/>
      <c r="P60" s="104"/>
      <c r="Q60" s="104"/>
      <c r="R60" s="104"/>
      <c r="S60" s="105"/>
      <c r="T60" s="105"/>
      <c r="U60" s="104"/>
      <c r="V60" s="104"/>
      <c r="W60" s="105"/>
      <c r="X60" s="105"/>
      <c r="Y60" s="105"/>
      <c r="Z60" s="229"/>
      <c r="AA60" s="539"/>
      <c r="AB60" s="106"/>
    </row>
    <row r="61" spans="1:28" x14ac:dyDescent="0.3">
      <c r="A61" s="148"/>
      <c r="B61" s="681" t="s">
        <v>20</v>
      </c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  <c r="AA61" s="682"/>
      <c r="AB61" s="683"/>
    </row>
    <row r="62" spans="1:28" ht="15" thickBot="1" x14ac:dyDescent="0.35">
      <c r="A62" s="148"/>
      <c r="B62" s="693"/>
      <c r="C62" s="694"/>
      <c r="D62" s="694"/>
      <c r="E62" s="694"/>
      <c r="F62" s="694"/>
      <c r="G62" s="694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5"/>
    </row>
    <row r="63" spans="1:28" ht="15" thickBot="1" x14ac:dyDescent="0.35">
      <c r="A63" s="148"/>
      <c r="B63" s="108" t="s">
        <v>12</v>
      </c>
      <c r="C63" s="109"/>
      <c r="D63" s="109"/>
      <c r="E63" s="109"/>
      <c r="F63" s="110"/>
      <c r="G63" s="110"/>
      <c r="H63" s="109"/>
      <c r="I63" s="109"/>
      <c r="J63" s="110">
        <v>44.8</v>
      </c>
      <c r="K63" s="110"/>
      <c r="L63" s="109"/>
      <c r="M63" s="109"/>
      <c r="N63" s="110">
        <v>44.2</v>
      </c>
      <c r="O63" s="110"/>
      <c r="P63" s="109"/>
      <c r="Q63" s="109"/>
      <c r="R63" s="109"/>
      <c r="S63" s="110"/>
      <c r="T63" s="110"/>
      <c r="U63" s="109"/>
      <c r="V63" s="109"/>
      <c r="W63" s="110"/>
      <c r="X63" s="110"/>
      <c r="Y63" s="110"/>
      <c r="Z63" s="225"/>
      <c r="AA63" s="540"/>
      <c r="AB63" s="107"/>
    </row>
    <row r="64" spans="1:28" ht="30.6" thickBot="1" x14ac:dyDescent="0.45">
      <c r="A64" s="147"/>
      <c r="B64" s="43" t="s">
        <v>59</v>
      </c>
      <c r="C64" s="24"/>
      <c r="D64" s="27"/>
      <c r="E64" s="678" t="s">
        <v>75</v>
      </c>
      <c r="F64" s="679"/>
      <c r="G64" s="680"/>
      <c r="H64" s="25"/>
      <c r="I64" s="678" t="s">
        <v>7</v>
      </c>
      <c r="J64" s="679"/>
      <c r="K64" s="680"/>
      <c r="L64" s="23"/>
      <c r="M64" s="678" t="s">
        <v>76</v>
      </c>
      <c r="N64" s="679"/>
      <c r="O64" s="680"/>
      <c r="P64" s="23"/>
      <c r="Q64" s="678" t="s">
        <v>124</v>
      </c>
      <c r="R64" s="679"/>
      <c r="S64" s="680"/>
      <c r="T64" s="21"/>
      <c r="U64" s="679"/>
      <c r="V64" s="679"/>
      <c r="W64" s="680"/>
      <c r="X64" s="140"/>
      <c r="Y64" s="356" t="s">
        <v>264</v>
      </c>
      <c r="Z64" s="408" t="s">
        <v>45</v>
      </c>
      <c r="AA64" s="58" t="s">
        <v>273</v>
      </c>
      <c r="AB64" s="52" t="s">
        <v>31</v>
      </c>
    </row>
    <row r="65" spans="1:28" ht="15" thickBot="1" x14ac:dyDescent="0.35">
      <c r="A65" s="147"/>
      <c r="B65" s="26" t="s">
        <v>0</v>
      </c>
      <c r="C65" s="91" t="s">
        <v>1</v>
      </c>
      <c r="D65" s="27" t="s">
        <v>2</v>
      </c>
      <c r="E65" s="99"/>
      <c r="F65" s="36" t="s">
        <v>10</v>
      </c>
      <c r="G65" s="100" t="s">
        <v>8</v>
      </c>
      <c r="H65" s="23"/>
      <c r="I65" s="101"/>
      <c r="J65" s="102" t="s">
        <v>10</v>
      </c>
      <c r="K65" s="36" t="s">
        <v>8</v>
      </c>
      <c r="L65" s="23"/>
      <c r="M65" s="101"/>
      <c r="N65" s="102" t="s">
        <v>10</v>
      </c>
      <c r="O65" s="36" t="s">
        <v>8</v>
      </c>
      <c r="P65" s="23"/>
      <c r="Q65" s="101"/>
      <c r="R65" s="95" t="s">
        <v>10</v>
      </c>
      <c r="S65" s="36" t="s">
        <v>6</v>
      </c>
      <c r="T65" s="96"/>
      <c r="U65" s="101"/>
      <c r="V65" s="95" t="s">
        <v>10</v>
      </c>
      <c r="W65" s="154" t="s">
        <v>6</v>
      </c>
      <c r="X65" s="154"/>
      <c r="Y65" s="96"/>
      <c r="Z65" s="229"/>
      <c r="AA65" s="55"/>
      <c r="AB65" s="55"/>
    </row>
    <row r="66" spans="1:28" x14ac:dyDescent="0.3">
      <c r="A66" s="147"/>
      <c r="B66" s="146" t="s">
        <v>87</v>
      </c>
      <c r="C66" s="512" t="s">
        <v>78</v>
      </c>
      <c r="D66" s="544"/>
      <c r="E66" s="541" t="s">
        <v>21</v>
      </c>
      <c r="F66" s="358">
        <f>21.9+21.6</f>
        <v>43.5</v>
      </c>
      <c r="G66" s="443">
        <f>LARGE(F66:F67,1)</f>
        <v>43.5</v>
      </c>
      <c r="H66" s="511"/>
      <c r="I66" s="541" t="s">
        <v>21</v>
      </c>
      <c r="J66" s="358">
        <v>43.5</v>
      </c>
      <c r="K66" s="443">
        <f>LARGE(J66:J67,1)</f>
        <v>43.5</v>
      </c>
      <c r="L66" s="511"/>
      <c r="M66" s="541" t="s">
        <v>21</v>
      </c>
      <c r="N66" s="358">
        <v>44.3</v>
      </c>
      <c r="O66" s="543">
        <f>LARGE(N66:N67,1)</f>
        <v>44.6</v>
      </c>
      <c r="P66" s="511"/>
      <c r="Q66" s="541" t="s">
        <v>21</v>
      </c>
      <c r="R66" s="358">
        <v>44.5</v>
      </c>
      <c r="S66" s="543">
        <f>LARGE(R66:R67,1)</f>
        <v>44.5</v>
      </c>
      <c r="T66" s="19"/>
      <c r="U66" s="37" t="s">
        <v>21</v>
      </c>
      <c r="V66" s="35">
        <v>0</v>
      </c>
      <c r="W66" s="39">
        <f>LARGE(V66:V67,1)</f>
        <v>0</v>
      </c>
      <c r="X66" s="18"/>
      <c r="Y66" s="160">
        <f>44.6+44.5</f>
        <v>89.1</v>
      </c>
      <c r="Z66" s="230">
        <f>RANK(Y66,$Y$66:$Y$73)</f>
        <v>1</v>
      </c>
      <c r="AA66" s="54" t="s">
        <v>293</v>
      </c>
      <c r="AB66" s="54"/>
    </row>
    <row r="67" spans="1:28" x14ac:dyDescent="0.3">
      <c r="A67" s="147"/>
      <c r="B67" s="146"/>
      <c r="C67" s="512"/>
      <c r="D67" s="544"/>
      <c r="E67" s="541" t="s">
        <v>22</v>
      </c>
      <c r="F67" s="358">
        <f>20.6+21.2</f>
        <v>41.8</v>
      </c>
      <c r="G67" s="443"/>
      <c r="H67" s="511"/>
      <c r="I67" s="541" t="s">
        <v>22</v>
      </c>
      <c r="J67" s="358">
        <v>42.7</v>
      </c>
      <c r="K67" s="443"/>
      <c r="L67" s="511"/>
      <c r="M67" s="541" t="s">
        <v>22</v>
      </c>
      <c r="N67" s="358">
        <v>44.6</v>
      </c>
      <c r="O67" s="443"/>
      <c r="P67" s="511"/>
      <c r="Q67" s="541" t="s">
        <v>22</v>
      </c>
      <c r="R67" s="358">
        <v>43</v>
      </c>
      <c r="S67" s="443"/>
      <c r="T67" s="19"/>
      <c r="U67" s="37" t="s">
        <v>22</v>
      </c>
      <c r="V67" s="35">
        <v>0</v>
      </c>
      <c r="W67" s="39"/>
      <c r="X67" s="19"/>
      <c r="Y67" s="19"/>
      <c r="Z67" s="230"/>
      <c r="AA67" s="54"/>
      <c r="AB67" s="54"/>
    </row>
    <row r="68" spans="1:28" x14ac:dyDescent="0.3">
      <c r="A68" s="147"/>
      <c r="B68" s="146"/>
      <c r="C68" s="512"/>
      <c r="D68" s="544"/>
      <c r="E68" s="541"/>
      <c r="F68" s="358"/>
      <c r="G68" s="443"/>
      <c r="H68" s="511"/>
      <c r="I68" s="541"/>
      <c r="J68" s="358"/>
      <c r="K68" s="443"/>
      <c r="L68" s="511"/>
      <c r="M68" s="541"/>
      <c r="N68" s="358"/>
      <c r="O68" s="443"/>
      <c r="P68" s="511"/>
      <c r="Q68" s="541"/>
      <c r="R68" s="358"/>
      <c r="S68" s="443"/>
      <c r="T68" s="19"/>
      <c r="U68" s="37"/>
      <c r="V68" s="35"/>
      <c r="W68" s="39"/>
      <c r="X68" s="19"/>
      <c r="Y68" s="19"/>
      <c r="Z68" s="230"/>
      <c r="AA68" s="54"/>
      <c r="AB68" s="54"/>
    </row>
    <row r="69" spans="1:28" x14ac:dyDescent="0.3">
      <c r="A69" s="147"/>
      <c r="B69" s="146"/>
      <c r="C69" s="512"/>
      <c r="D69" s="544"/>
      <c r="E69" s="541" t="s">
        <v>21</v>
      </c>
      <c r="F69" s="358">
        <v>0</v>
      </c>
      <c r="G69" s="443">
        <f>LARGE(F69:F70,1)</f>
        <v>0</v>
      </c>
      <c r="H69" s="511"/>
      <c r="I69" s="541" t="s">
        <v>21</v>
      </c>
      <c r="J69" s="358">
        <v>0</v>
      </c>
      <c r="K69" s="443">
        <f>LARGE(J69:J70,1)</f>
        <v>0</v>
      </c>
      <c r="L69" s="511"/>
      <c r="M69" s="541" t="s">
        <v>21</v>
      </c>
      <c r="N69" s="358">
        <v>0</v>
      </c>
      <c r="O69" s="443">
        <f>LARGE(N69:N70,1)</f>
        <v>0</v>
      </c>
      <c r="P69" s="511"/>
      <c r="Q69" s="541" t="s">
        <v>21</v>
      </c>
      <c r="R69" s="358">
        <v>0</v>
      </c>
      <c r="S69" s="443">
        <f>LARGE(R69:R70,1)</f>
        <v>0</v>
      </c>
      <c r="T69" s="19"/>
      <c r="U69" s="37" t="s">
        <v>21</v>
      </c>
      <c r="V69" s="35">
        <v>0</v>
      </c>
      <c r="W69" s="39">
        <f>LARGE(V69:V70,1)</f>
        <v>0</v>
      </c>
      <c r="X69" s="19"/>
      <c r="Y69" s="19">
        <v>0</v>
      </c>
      <c r="Z69" s="230"/>
      <c r="AA69" s="54"/>
      <c r="AB69" s="54"/>
    </row>
    <row r="70" spans="1:28" x14ac:dyDescent="0.3">
      <c r="A70" s="147"/>
      <c r="B70" s="146"/>
      <c r="C70" s="512"/>
      <c r="D70" s="544"/>
      <c r="E70" s="541" t="s">
        <v>22</v>
      </c>
      <c r="F70" s="358">
        <v>0</v>
      </c>
      <c r="G70" s="443"/>
      <c r="H70" s="511"/>
      <c r="I70" s="541" t="s">
        <v>22</v>
      </c>
      <c r="J70" s="358">
        <v>0</v>
      </c>
      <c r="K70" s="443"/>
      <c r="L70" s="511"/>
      <c r="M70" s="541" t="s">
        <v>22</v>
      </c>
      <c r="N70" s="358">
        <v>0</v>
      </c>
      <c r="O70" s="443"/>
      <c r="P70" s="511"/>
      <c r="Q70" s="541" t="s">
        <v>22</v>
      </c>
      <c r="R70" s="358">
        <v>0</v>
      </c>
      <c r="S70" s="443"/>
      <c r="T70" s="19"/>
      <c r="U70" s="37" t="s">
        <v>22</v>
      </c>
      <c r="V70" s="35">
        <v>0</v>
      </c>
      <c r="W70" s="39"/>
      <c r="X70" s="19"/>
      <c r="Y70" s="19"/>
      <c r="Z70" s="230"/>
      <c r="AA70" s="54"/>
      <c r="AB70" s="54"/>
    </row>
    <row r="71" spans="1:28" x14ac:dyDescent="0.3">
      <c r="A71" s="147"/>
      <c r="B71" s="146"/>
      <c r="C71" s="512"/>
      <c r="D71" s="544"/>
      <c r="E71" s="541"/>
      <c r="F71" s="358"/>
      <c r="G71" s="443"/>
      <c r="H71" s="511"/>
      <c r="I71" s="541"/>
      <c r="J71" s="542"/>
      <c r="K71" s="358"/>
      <c r="L71" s="511"/>
      <c r="M71" s="541"/>
      <c r="N71" s="542"/>
      <c r="O71" s="358"/>
      <c r="P71" s="511"/>
      <c r="Q71" s="541"/>
      <c r="R71" s="542"/>
      <c r="S71" s="358"/>
      <c r="T71" s="19"/>
      <c r="U71" s="37"/>
      <c r="V71" s="41"/>
      <c r="W71" s="9"/>
      <c r="X71" s="19"/>
      <c r="Y71" s="19"/>
      <c r="Z71" s="230"/>
      <c r="AA71" s="54"/>
      <c r="AB71" s="54"/>
    </row>
    <row r="72" spans="1:28" x14ac:dyDescent="0.3">
      <c r="A72" s="147"/>
      <c r="B72" s="146"/>
      <c r="C72" s="512"/>
      <c r="D72" s="544"/>
      <c r="E72" s="541" t="s">
        <v>21</v>
      </c>
      <c r="F72" s="358">
        <v>0</v>
      </c>
      <c r="G72" s="443">
        <f>LARGE(F72:F73,1)</f>
        <v>0</v>
      </c>
      <c r="H72" s="511"/>
      <c r="I72" s="541" t="s">
        <v>21</v>
      </c>
      <c r="J72" s="358">
        <v>0</v>
      </c>
      <c r="K72" s="443">
        <f>LARGE(J72:J73,1)</f>
        <v>0</v>
      </c>
      <c r="L72" s="511"/>
      <c r="M72" s="541" t="s">
        <v>21</v>
      </c>
      <c r="N72" s="358">
        <v>0</v>
      </c>
      <c r="O72" s="443">
        <f>LARGE(N72:N73,1)</f>
        <v>0</v>
      </c>
      <c r="P72" s="511"/>
      <c r="Q72" s="541" t="s">
        <v>21</v>
      </c>
      <c r="R72" s="358">
        <v>0</v>
      </c>
      <c r="S72" s="443">
        <f>LARGE(R72:R73,1)</f>
        <v>0</v>
      </c>
      <c r="T72" s="19"/>
      <c r="U72" s="37" t="s">
        <v>21</v>
      </c>
      <c r="V72" s="35">
        <v>0</v>
      </c>
      <c r="W72" s="39">
        <f>LARGE(V72:V73,1)</f>
        <v>0</v>
      </c>
      <c r="X72" s="19"/>
      <c r="Y72" s="19">
        <v>0</v>
      </c>
      <c r="Z72" s="230"/>
      <c r="AA72" s="54"/>
      <c r="AB72" s="54"/>
    </row>
    <row r="73" spans="1:28" x14ac:dyDescent="0.3">
      <c r="A73" s="147"/>
      <c r="B73" s="146"/>
      <c r="C73" s="512"/>
      <c r="D73" s="544"/>
      <c r="E73" s="541" t="s">
        <v>22</v>
      </c>
      <c r="F73" s="358">
        <v>0</v>
      </c>
      <c r="G73" s="443"/>
      <c r="H73" s="511"/>
      <c r="I73" s="541" t="s">
        <v>22</v>
      </c>
      <c r="J73" s="358">
        <v>0</v>
      </c>
      <c r="K73" s="443"/>
      <c r="L73" s="511"/>
      <c r="M73" s="541" t="s">
        <v>22</v>
      </c>
      <c r="N73" s="358">
        <v>0</v>
      </c>
      <c r="O73" s="443"/>
      <c r="P73" s="511"/>
      <c r="Q73" s="541" t="s">
        <v>22</v>
      </c>
      <c r="R73" s="358">
        <v>0</v>
      </c>
      <c r="S73" s="443"/>
      <c r="T73" s="19"/>
      <c r="U73" s="37" t="s">
        <v>22</v>
      </c>
      <c r="V73" s="35">
        <v>0</v>
      </c>
      <c r="W73" s="39"/>
      <c r="X73" s="19"/>
      <c r="Y73" s="19"/>
      <c r="Z73" s="230"/>
      <c r="AA73" s="54"/>
      <c r="AB73" s="54"/>
    </row>
    <row r="74" spans="1:28" x14ac:dyDescent="0.3">
      <c r="A74" s="147"/>
      <c r="B74" s="146"/>
      <c r="C74" s="512"/>
      <c r="D74" s="544"/>
      <c r="E74" s="541"/>
      <c r="F74" s="358"/>
      <c r="G74" s="443"/>
      <c r="H74" s="511"/>
      <c r="I74" s="541"/>
      <c r="J74" s="358"/>
      <c r="K74" s="443"/>
      <c r="L74" s="511"/>
      <c r="M74" s="541"/>
      <c r="N74" s="358"/>
      <c r="O74" s="443"/>
      <c r="P74" s="511"/>
      <c r="Q74" s="541"/>
      <c r="R74" s="358"/>
      <c r="S74" s="443"/>
      <c r="T74" s="19"/>
      <c r="U74" s="37"/>
      <c r="V74" s="35"/>
      <c r="W74" s="39"/>
      <c r="X74" s="19"/>
      <c r="Y74" s="19"/>
      <c r="Z74" s="230"/>
      <c r="AA74" s="54"/>
      <c r="AB74" s="54"/>
    </row>
    <row r="75" spans="1:28" hidden="1" x14ac:dyDescent="0.3">
      <c r="A75" s="147"/>
      <c r="B75" s="146"/>
      <c r="C75" s="28"/>
      <c r="D75" s="148"/>
      <c r="E75" s="37" t="s">
        <v>21</v>
      </c>
      <c r="F75" s="35">
        <v>0</v>
      </c>
      <c r="G75" s="39">
        <f>LARGE(F75:F76,1)</f>
        <v>0</v>
      </c>
      <c r="H75" s="16"/>
      <c r="I75" s="37" t="s">
        <v>21</v>
      </c>
      <c r="J75" s="35">
        <v>0</v>
      </c>
      <c r="K75" s="39">
        <f>LARGE(J75:J76,1)</f>
        <v>0</v>
      </c>
      <c r="L75" s="16"/>
      <c r="M75" s="37" t="s">
        <v>21</v>
      </c>
      <c r="N75" s="35">
        <v>0</v>
      </c>
      <c r="O75" s="39">
        <f>LARGE(N75:N76,1)</f>
        <v>0</v>
      </c>
      <c r="P75" s="16"/>
      <c r="Q75" s="37" t="s">
        <v>21</v>
      </c>
      <c r="R75" s="35">
        <v>0</v>
      </c>
      <c r="S75" s="39">
        <f>LARGE(R75:R76,1)</f>
        <v>0</v>
      </c>
      <c r="T75" s="19"/>
      <c r="U75" s="37" t="s">
        <v>21</v>
      </c>
      <c r="V75" s="35">
        <v>0</v>
      </c>
      <c r="W75" s="39">
        <f>LARGE(V75:V76,1)</f>
        <v>0</v>
      </c>
      <c r="X75" s="19"/>
      <c r="Y75" s="19">
        <v>0</v>
      </c>
      <c r="Z75" s="230">
        <f>RANK(Y75,$Y$9:$Y$56)</f>
        <v>3</v>
      </c>
      <c r="AA75" s="54"/>
      <c r="AB75" s="54"/>
    </row>
    <row r="76" spans="1:28" hidden="1" x14ac:dyDescent="0.3">
      <c r="A76" s="147"/>
      <c r="B76" s="146"/>
      <c r="C76" s="28"/>
      <c r="D76" s="148"/>
      <c r="E76" s="37" t="s">
        <v>22</v>
      </c>
      <c r="F76" s="35">
        <v>0</v>
      </c>
      <c r="G76" s="39"/>
      <c r="H76" s="16"/>
      <c r="I76" s="37" t="s">
        <v>22</v>
      </c>
      <c r="J76" s="35">
        <v>0</v>
      </c>
      <c r="K76" s="39"/>
      <c r="L76" s="16"/>
      <c r="M76" s="37" t="s">
        <v>22</v>
      </c>
      <c r="N76" s="35">
        <v>0</v>
      </c>
      <c r="O76" s="39"/>
      <c r="P76" s="16"/>
      <c r="Q76" s="37" t="s">
        <v>22</v>
      </c>
      <c r="R76" s="35">
        <v>0</v>
      </c>
      <c r="S76" s="39"/>
      <c r="T76" s="19"/>
      <c r="U76" s="37" t="s">
        <v>22</v>
      </c>
      <c r="V76" s="35">
        <v>0</v>
      </c>
      <c r="W76" s="39"/>
      <c r="X76" s="19"/>
      <c r="Y76" s="19"/>
      <c r="Z76" s="230"/>
      <c r="AA76" s="54"/>
      <c r="AB76" s="54"/>
    </row>
    <row r="77" spans="1:28" hidden="1" x14ac:dyDescent="0.3">
      <c r="A77" s="147"/>
      <c r="B77" s="146"/>
      <c r="C77" s="28"/>
      <c r="D77" s="148"/>
      <c r="E77" s="37"/>
      <c r="F77" s="35"/>
      <c r="G77" s="39"/>
      <c r="H77" s="16"/>
      <c r="I77" s="37"/>
      <c r="J77" s="41"/>
      <c r="L77" s="16"/>
      <c r="M77" s="37"/>
      <c r="N77" s="35"/>
      <c r="O77" s="39"/>
      <c r="P77" s="16"/>
      <c r="Q77" s="37"/>
      <c r="R77" s="35"/>
      <c r="S77" s="39"/>
      <c r="T77" s="19"/>
      <c r="U77" s="37"/>
      <c r="V77" s="35"/>
      <c r="W77" s="39"/>
      <c r="X77" s="19"/>
      <c r="Y77" s="19"/>
      <c r="Z77" s="230"/>
      <c r="AA77" s="54"/>
      <c r="AB77" s="54"/>
    </row>
    <row r="78" spans="1:28" hidden="1" x14ac:dyDescent="0.3">
      <c r="A78" s="147"/>
      <c r="B78" s="146"/>
      <c r="C78" s="28"/>
      <c r="D78" s="148"/>
      <c r="E78" s="37" t="s">
        <v>21</v>
      </c>
      <c r="F78" s="35">
        <v>0</v>
      </c>
      <c r="G78" s="39">
        <f>LARGE(F78:F79,1)</f>
        <v>0</v>
      </c>
      <c r="H78" s="16"/>
      <c r="I78" s="37" t="s">
        <v>21</v>
      </c>
      <c r="J78" s="35">
        <v>0</v>
      </c>
      <c r="K78" s="39">
        <f>LARGE(J78:J79,1)</f>
        <v>0</v>
      </c>
      <c r="L78" s="16"/>
      <c r="M78" s="37" t="s">
        <v>21</v>
      </c>
      <c r="N78" s="35">
        <v>0</v>
      </c>
      <c r="O78" s="39">
        <f>LARGE(N78:N79,1)</f>
        <v>0</v>
      </c>
      <c r="P78" s="16"/>
      <c r="Q78" s="37" t="s">
        <v>21</v>
      </c>
      <c r="R78" s="35">
        <v>0</v>
      </c>
      <c r="S78" s="39">
        <f>LARGE(R78:R79,1)</f>
        <v>0</v>
      </c>
      <c r="T78" s="19"/>
      <c r="U78" s="37" t="s">
        <v>21</v>
      </c>
      <c r="V78" s="35">
        <v>0</v>
      </c>
      <c r="W78" s="39">
        <f>LARGE(V78:V79,1)</f>
        <v>0</v>
      </c>
      <c r="X78" s="19"/>
      <c r="Y78" s="19">
        <v>0</v>
      </c>
      <c r="Z78" s="230">
        <f>RANK(Y78,$Y$9:$Y$56)</f>
        <v>3</v>
      </c>
      <c r="AA78" s="54"/>
      <c r="AB78" s="54"/>
    </row>
    <row r="79" spans="1:28" hidden="1" x14ac:dyDescent="0.3">
      <c r="A79" s="147"/>
      <c r="B79" s="146"/>
      <c r="C79" s="28"/>
      <c r="D79" s="148"/>
      <c r="E79" s="37" t="s">
        <v>22</v>
      </c>
      <c r="F79" s="35">
        <v>0</v>
      </c>
      <c r="G79" s="39"/>
      <c r="H79" s="16"/>
      <c r="I79" s="37" t="s">
        <v>22</v>
      </c>
      <c r="J79" s="35">
        <v>0</v>
      </c>
      <c r="K79" s="39"/>
      <c r="L79" s="16"/>
      <c r="M79" s="37" t="s">
        <v>22</v>
      </c>
      <c r="N79" s="35">
        <v>0</v>
      </c>
      <c r="O79" s="39"/>
      <c r="P79" s="16"/>
      <c r="Q79" s="37" t="s">
        <v>22</v>
      </c>
      <c r="R79" s="35">
        <v>0</v>
      </c>
      <c r="S79" s="39"/>
      <c r="T79" s="19"/>
      <c r="U79" s="37" t="s">
        <v>22</v>
      </c>
      <c r="V79" s="35">
        <v>0</v>
      </c>
      <c r="W79" s="39"/>
      <c r="X79" s="19"/>
      <c r="Y79" s="19"/>
      <c r="Z79" s="230"/>
      <c r="AA79" s="54"/>
      <c r="AB79" s="54"/>
    </row>
    <row r="80" spans="1:28" hidden="1" x14ac:dyDescent="0.3">
      <c r="A80" s="147"/>
      <c r="B80" s="146"/>
      <c r="C80" s="28"/>
      <c r="D80" s="148"/>
      <c r="E80" s="37"/>
      <c r="F80" s="35"/>
      <c r="G80" s="39"/>
      <c r="H80" s="16"/>
      <c r="I80" s="37"/>
      <c r="J80" s="35"/>
      <c r="K80" s="39"/>
      <c r="L80" s="16"/>
      <c r="M80" s="37"/>
      <c r="N80" s="35"/>
      <c r="O80" s="39"/>
      <c r="P80" s="16"/>
      <c r="Q80" s="37"/>
      <c r="R80" s="35"/>
      <c r="S80" s="39"/>
      <c r="T80" s="19"/>
      <c r="U80" s="37"/>
      <c r="V80" s="35"/>
      <c r="W80" s="39"/>
      <c r="X80" s="19"/>
      <c r="Y80" s="19"/>
      <c r="Z80" s="230"/>
      <c r="AA80" s="54"/>
      <c r="AB80" s="54"/>
    </row>
    <row r="81" spans="1:28" hidden="1" x14ac:dyDescent="0.3">
      <c r="A81" s="147"/>
      <c r="B81" s="146"/>
      <c r="C81" s="28"/>
      <c r="D81" s="148"/>
      <c r="E81" s="37" t="s">
        <v>21</v>
      </c>
      <c r="F81" s="35">
        <v>0</v>
      </c>
      <c r="G81" s="39">
        <f>LARGE(F81:F82,1)</f>
        <v>0</v>
      </c>
      <c r="H81" s="16"/>
      <c r="I81" s="37" t="s">
        <v>21</v>
      </c>
      <c r="J81" s="35">
        <v>0</v>
      </c>
      <c r="K81" s="39">
        <f>LARGE(J81:J82,1)</f>
        <v>0</v>
      </c>
      <c r="L81" s="16"/>
      <c r="M81" s="37" t="s">
        <v>21</v>
      </c>
      <c r="N81" s="35">
        <v>0</v>
      </c>
      <c r="O81" s="39">
        <f>LARGE(N81:N82,1)</f>
        <v>0</v>
      </c>
      <c r="P81" s="16"/>
      <c r="Q81" s="37" t="s">
        <v>21</v>
      </c>
      <c r="R81" s="35">
        <v>0</v>
      </c>
      <c r="S81" s="39">
        <f>LARGE(R81:R82,1)</f>
        <v>0</v>
      </c>
      <c r="T81" s="19"/>
      <c r="U81" s="37" t="s">
        <v>21</v>
      </c>
      <c r="V81" s="35">
        <v>0</v>
      </c>
      <c r="W81" s="39">
        <f>LARGE(V81:V82,1)</f>
        <v>0</v>
      </c>
      <c r="X81" s="19"/>
      <c r="Y81" s="19">
        <v>0</v>
      </c>
      <c r="Z81" s="230">
        <f>RANK(Y81,$Y$9:$Y$56)</f>
        <v>3</v>
      </c>
      <c r="AA81" s="54"/>
      <c r="AB81" s="54"/>
    </row>
    <row r="82" spans="1:28" hidden="1" x14ac:dyDescent="0.3">
      <c r="A82" s="147"/>
      <c r="B82" s="146"/>
      <c r="C82" s="28"/>
      <c r="D82" s="148"/>
      <c r="E82" s="37" t="s">
        <v>22</v>
      </c>
      <c r="F82" s="35">
        <v>0</v>
      </c>
      <c r="G82" s="39"/>
      <c r="H82" s="16"/>
      <c r="I82" s="37" t="s">
        <v>22</v>
      </c>
      <c r="J82" s="35">
        <v>0</v>
      </c>
      <c r="K82" s="39"/>
      <c r="L82" s="16"/>
      <c r="M82" s="37" t="s">
        <v>22</v>
      </c>
      <c r="N82" s="35">
        <v>0</v>
      </c>
      <c r="O82" s="39"/>
      <c r="P82" s="16"/>
      <c r="Q82" s="37" t="s">
        <v>22</v>
      </c>
      <c r="R82" s="35">
        <v>0</v>
      </c>
      <c r="S82" s="39"/>
      <c r="T82" s="19"/>
      <c r="U82" s="37" t="s">
        <v>22</v>
      </c>
      <c r="V82" s="35">
        <v>0</v>
      </c>
      <c r="W82" s="39"/>
      <c r="X82" s="19"/>
      <c r="Y82" s="19"/>
      <c r="Z82" s="230"/>
      <c r="AA82" s="54"/>
      <c r="AB82" s="54"/>
    </row>
    <row r="83" spans="1:28" hidden="1" x14ac:dyDescent="0.3">
      <c r="A83" s="147"/>
      <c r="B83" s="146"/>
      <c r="C83" s="28"/>
      <c r="D83" s="148"/>
      <c r="E83" s="37"/>
      <c r="F83" s="35"/>
      <c r="G83" s="39"/>
      <c r="H83" s="16"/>
      <c r="I83" s="37"/>
      <c r="J83" s="41"/>
      <c r="L83" s="16"/>
      <c r="M83" s="37"/>
      <c r="N83" s="35"/>
      <c r="O83" s="39"/>
      <c r="P83" s="16"/>
      <c r="Q83" s="37"/>
      <c r="R83" s="35"/>
      <c r="S83" s="39"/>
      <c r="T83" s="19"/>
      <c r="U83" s="37"/>
      <c r="V83" s="35"/>
      <c r="W83" s="39"/>
      <c r="X83" s="19"/>
      <c r="Y83" s="19"/>
      <c r="Z83" s="230"/>
      <c r="AA83" s="54"/>
      <c r="AB83" s="54"/>
    </row>
    <row r="84" spans="1:28" hidden="1" x14ac:dyDescent="0.3">
      <c r="A84" s="147"/>
      <c r="B84" s="146"/>
      <c r="C84" s="28"/>
      <c r="D84" s="148"/>
      <c r="E84" s="37" t="s">
        <v>21</v>
      </c>
      <c r="F84" s="35">
        <v>0</v>
      </c>
      <c r="G84" s="39">
        <f>LARGE(F84:F85,1)</f>
        <v>0</v>
      </c>
      <c r="H84" s="16"/>
      <c r="I84" s="37" t="s">
        <v>21</v>
      </c>
      <c r="J84" s="35">
        <v>0</v>
      </c>
      <c r="K84" s="39">
        <f>LARGE(J84:J85,1)</f>
        <v>0</v>
      </c>
      <c r="L84" s="16"/>
      <c r="M84" s="37" t="s">
        <v>21</v>
      </c>
      <c r="N84" s="35">
        <v>0</v>
      </c>
      <c r="O84" s="39">
        <f>LARGE(N84:N85,1)</f>
        <v>0</v>
      </c>
      <c r="P84" s="16"/>
      <c r="Q84" s="37" t="s">
        <v>21</v>
      </c>
      <c r="R84" s="35">
        <v>0</v>
      </c>
      <c r="S84" s="39">
        <f>LARGE(R84:R85,1)</f>
        <v>0</v>
      </c>
      <c r="T84" s="19"/>
      <c r="U84" s="37" t="s">
        <v>21</v>
      </c>
      <c r="V84" s="35">
        <v>0</v>
      </c>
      <c r="W84" s="39">
        <f>LARGE(V84:V85,1)</f>
        <v>0</v>
      </c>
      <c r="X84" s="19"/>
      <c r="Y84" s="19">
        <v>0</v>
      </c>
      <c r="Z84" s="230">
        <f>RANK(Y84,$Y$9:$Y$56)</f>
        <v>3</v>
      </c>
      <c r="AA84" s="54"/>
      <c r="AB84" s="54"/>
    </row>
    <row r="85" spans="1:28" hidden="1" x14ac:dyDescent="0.3">
      <c r="A85" s="147"/>
      <c r="B85" s="146"/>
      <c r="C85" s="28"/>
      <c r="D85" s="148"/>
      <c r="E85" s="37" t="s">
        <v>22</v>
      </c>
      <c r="F85" s="35">
        <v>0</v>
      </c>
      <c r="G85" s="39"/>
      <c r="H85" s="16"/>
      <c r="I85" s="37" t="s">
        <v>22</v>
      </c>
      <c r="J85" s="35">
        <v>0</v>
      </c>
      <c r="K85" s="39"/>
      <c r="L85" s="16"/>
      <c r="M85" s="37" t="s">
        <v>22</v>
      </c>
      <c r="N85" s="35">
        <v>0</v>
      </c>
      <c r="O85" s="39"/>
      <c r="P85" s="16"/>
      <c r="Q85" s="37" t="s">
        <v>22</v>
      </c>
      <c r="R85" s="35">
        <v>0</v>
      </c>
      <c r="S85" s="39"/>
      <c r="T85" s="19"/>
      <c r="U85" s="37" t="s">
        <v>22</v>
      </c>
      <c r="V85" s="35">
        <v>0</v>
      </c>
      <c r="W85" s="39"/>
      <c r="X85" s="19"/>
      <c r="Y85" s="19"/>
      <c r="Z85" s="230"/>
      <c r="AA85" s="54"/>
      <c r="AB85" s="54"/>
    </row>
    <row r="86" spans="1:28" hidden="1" x14ac:dyDescent="0.3">
      <c r="A86" s="147"/>
      <c r="B86" s="146"/>
      <c r="C86" s="28"/>
      <c r="D86" s="148"/>
      <c r="E86" s="37"/>
      <c r="F86" s="35"/>
      <c r="G86" s="39"/>
      <c r="H86" s="16"/>
      <c r="I86" s="37"/>
      <c r="J86" s="35"/>
      <c r="K86" s="39"/>
      <c r="L86" s="16"/>
      <c r="M86" s="37"/>
      <c r="N86" s="35"/>
      <c r="O86" s="39"/>
      <c r="P86" s="16"/>
      <c r="Q86" s="37"/>
      <c r="R86" s="35"/>
      <c r="S86" s="39"/>
      <c r="T86" s="19"/>
      <c r="U86" s="37"/>
      <c r="V86" s="35"/>
      <c r="W86" s="39"/>
      <c r="X86" s="19"/>
      <c r="Y86" s="19"/>
      <c r="Z86" s="230"/>
      <c r="AA86" s="54"/>
      <c r="AB86" s="54"/>
    </row>
    <row r="87" spans="1:28" hidden="1" x14ac:dyDescent="0.3">
      <c r="A87" s="147"/>
      <c r="B87" s="146"/>
      <c r="C87" s="28"/>
      <c r="D87" s="148"/>
      <c r="E87" s="37" t="s">
        <v>21</v>
      </c>
      <c r="F87" s="35">
        <v>0</v>
      </c>
      <c r="G87" s="39">
        <f>LARGE(F87:F88,1)</f>
        <v>0</v>
      </c>
      <c r="H87" s="16"/>
      <c r="I87" s="37" t="s">
        <v>21</v>
      </c>
      <c r="J87" s="35">
        <v>0</v>
      </c>
      <c r="K87" s="39">
        <f>LARGE(J87:J88,1)</f>
        <v>0</v>
      </c>
      <c r="L87" s="16"/>
      <c r="M87" s="37" t="s">
        <v>21</v>
      </c>
      <c r="N87" s="35">
        <v>0</v>
      </c>
      <c r="O87" s="39">
        <f>LARGE(N87:N88,1)</f>
        <v>0</v>
      </c>
      <c r="P87" s="16"/>
      <c r="Q87" s="37" t="s">
        <v>21</v>
      </c>
      <c r="R87" s="35">
        <v>0</v>
      </c>
      <c r="S87" s="39">
        <f>LARGE(R87:R88,1)</f>
        <v>0</v>
      </c>
      <c r="T87" s="19"/>
      <c r="U87" s="37" t="s">
        <v>21</v>
      </c>
      <c r="V87" s="35">
        <v>0</v>
      </c>
      <c r="W87" s="39">
        <f>LARGE(V87:V88,1)</f>
        <v>0</v>
      </c>
      <c r="X87" s="19"/>
      <c r="Y87" s="19">
        <v>0</v>
      </c>
      <c r="Z87" s="230">
        <f>RANK(Y87,$Y$9:$Y$56)</f>
        <v>3</v>
      </c>
      <c r="AA87" s="54"/>
      <c r="AB87" s="54"/>
    </row>
    <row r="88" spans="1:28" hidden="1" x14ac:dyDescent="0.3">
      <c r="A88" s="147"/>
      <c r="B88" s="146"/>
      <c r="C88" s="28"/>
      <c r="D88" s="148"/>
      <c r="E88" s="37" t="s">
        <v>22</v>
      </c>
      <c r="F88" s="35">
        <v>0</v>
      </c>
      <c r="G88" s="39"/>
      <c r="H88" s="16"/>
      <c r="I88" s="37" t="s">
        <v>22</v>
      </c>
      <c r="J88" s="35">
        <v>0</v>
      </c>
      <c r="K88" s="39"/>
      <c r="L88" s="16"/>
      <c r="M88" s="37" t="s">
        <v>22</v>
      </c>
      <c r="N88" s="35">
        <v>0</v>
      </c>
      <c r="O88" s="39"/>
      <c r="P88" s="16"/>
      <c r="Q88" s="37" t="s">
        <v>22</v>
      </c>
      <c r="R88" s="35">
        <v>0</v>
      </c>
      <c r="S88" s="39"/>
      <c r="T88" s="19"/>
      <c r="U88" s="37" t="s">
        <v>22</v>
      </c>
      <c r="V88" s="35">
        <v>0</v>
      </c>
      <c r="W88" s="39"/>
      <c r="X88" s="19"/>
      <c r="Y88" s="19"/>
      <c r="Z88" s="230"/>
      <c r="AA88" s="54"/>
      <c r="AB88" s="54"/>
    </row>
    <row r="89" spans="1:28" hidden="1" x14ac:dyDescent="0.3">
      <c r="A89" s="147"/>
      <c r="B89" s="146"/>
      <c r="C89" s="28"/>
      <c r="D89" s="148"/>
      <c r="E89" s="37"/>
      <c r="F89" s="35"/>
      <c r="G89" s="39"/>
      <c r="H89" s="16"/>
      <c r="I89" s="37"/>
      <c r="J89" s="41"/>
      <c r="L89" s="16"/>
      <c r="M89" s="37"/>
      <c r="N89" s="35"/>
      <c r="O89" s="39"/>
      <c r="P89" s="16"/>
      <c r="Q89" s="37"/>
      <c r="R89" s="35"/>
      <c r="S89" s="39"/>
      <c r="T89" s="19"/>
      <c r="U89" s="37"/>
      <c r="V89" s="35"/>
      <c r="W89" s="39"/>
      <c r="X89" s="19"/>
      <c r="Y89" s="19"/>
      <c r="Z89" s="230"/>
      <c r="AA89" s="54"/>
      <c r="AB89" s="54"/>
    </row>
    <row r="90" spans="1:28" hidden="1" x14ac:dyDescent="0.3">
      <c r="A90" s="147"/>
      <c r="B90" s="146"/>
      <c r="C90" s="28"/>
      <c r="D90" s="148"/>
      <c r="E90" s="37" t="s">
        <v>21</v>
      </c>
      <c r="F90" s="9">
        <v>0</v>
      </c>
      <c r="G90" s="39">
        <f>LARGE(F90:F91,1)</f>
        <v>0</v>
      </c>
      <c r="H90" s="16"/>
      <c r="I90" s="37" t="s">
        <v>21</v>
      </c>
      <c r="J90" s="35">
        <v>0</v>
      </c>
      <c r="K90" s="39">
        <f>LARGE(J90:J91,1)</f>
        <v>0</v>
      </c>
      <c r="L90" s="16"/>
      <c r="M90" s="37" t="s">
        <v>21</v>
      </c>
      <c r="N90" s="35">
        <v>0</v>
      </c>
      <c r="O90" s="39">
        <f>LARGE(N90:N91,1)</f>
        <v>0</v>
      </c>
      <c r="P90" s="16"/>
      <c r="Q90" s="37" t="s">
        <v>21</v>
      </c>
      <c r="R90" s="35">
        <v>0</v>
      </c>
      <c r="S90" s="39">
        <f>LARGE(R90:R91,1)</f>
        <v>0</v>
      </c>
      <c r="T90" s="19"/>
      <c r="U90" s="37" t="s">
        <v>21</v>
      </c>
      <c r="V90" s="35">
        <v>0</v>
      </c>
      <c r="W90" s="39">
        <f>LARGE(V90:V91,1)</f>
        <v>0</v>
      </c>
      <c r="X90" s="19"/>
      <c r="Y90" s="19">
        <v>0</v>
      </c>
      <c r="Z90" s="230">
        <f>RANK(Y90,$Y$9:$Y$56)</f>
        <v>3</v>
      </c>
      <c r="AA90" s="54"/>
      <c r="AB90" s="54"/>
    </row>
    <row r="91" spans="1:28" hidden="1" x14ac:dyDescent="0.3">
      <c r="A91" s="147"/>
      <c r="B91" s="146"/>
      <c r="C91" s="28"/>
      <c r="D91" s="148"/>
      <c r="E91" s="37" t="s">
        <v>32</v>
      </c>
      <c r="F91" s="9">
        <v>0</v>
      </c>
      <c r="G91" s="39"/>
      <c r="H91" s="16"/>
      <c r="I91" s="37" t="s">
        <v>22</v>
      </c>
      <c r="J91" s="35">
        <v>0</v>
      </c>
      <c r="K91" s="39"/>
      <c r="L91" s="16"/>
      <c r="M91" s="37" t="s">
        <v>22</v>
      </c>
      <c r="N91" s="35">
        <v>0</v>
      </c>
      <c r="O91" s="39"/>
      <c r="P91" s="16"/>
      <c r="Q91" s="37" t="s">
        <v>22</v>
      </c>
      <c r="R91" s="35">
        <v>0</v>
      </c>
      <c r="S91" s="39"/>
      <c r="T91" s="19"/>
      <c r="U91" s="37" t="s">
        <v>22</v>
      </c>
      <c r="V91" s="35">
        <v>0</v>
      </c>
      <c r="W91" s="39"/>
      <c r="X91" s="19"/>
      <c r="Y91" s="19"/>
      <c r="Z91" s="230"/>
      <c r="AA91" s="54"/>
      <c r="AB91" s="54"/>
    </row>
    <row r="92" spans="1:28" hidden="1" x14ac:dyDescent="0.3">
      <c r="A92" s="147"/>
      <c r="B92" s="146"/>
      <c r="C92" s="28"/>
      <c r="D92" s="148"/>
      <c r="E92" s="37"/>
      <c r="G92" s="39"/>
      <c r="H92" s="16"/>
      <c r="I92" s="37"/>
      <c r="J92" s="35"/>
      <c r="K92" s="39"/>
      <c r="L92" s="16"/>
      <c r="M92" s="37"/>
      <c r="N92" s="35"/>
      <c r="O92" s="39"/>
      <c r="P92" s="16"/>
      <c r="Q92" s="37"/>
      <c r="R92" s="35"/>
      <c r="S92" s="39"/>
      <c r="T92" s="19"/>
      <c r="U92" s="37"/>
      <c r="V92" s="35"/>
      <c r="W92" s="39"/>
      <c r="X92" s="19"/>
      <c r="Y92" s="19"/>
      <c r="Z92" s="230"/>
      <c r="AA92" s="54"/>
      <c r="AB92" s="54"/>
    </row>
    <row r="93" spans="1:28" hidden="1" x14ac:dyDescent="0.3">
      <c r="A93" s="147"/>
      <c r="B93" s="146"/>
      <c r="C93" s="28"/>
      <c r="D93" s="148"/>
      <c r="E93" s="37" t="s">
        <v>21</v>
      </c>
      <c r="F93" s="35">
        <v>0</v>
      </c>
      <c r="G93" s="39">
        <f>LARGE(F93:F94,1)</f>
        <v>0</v>
      </c>
      <c r="H93" s="16"/>
      <c r="I93" s="37" t="s">
        <v>21</v>
      </c>
      <c r="J93" s="35">
        <v>0</v>
      </c>
      <c r="K93" s="39">
        <f>LARGE(J93:J94,1)</f>
        <v>0</v>
      </c>
      <c r="L93" s="16"/>
      <c r="M93" s="37" t="s">
        <v>21</v>
      </c>
      <c r="N93" s="35">
        <v>0</v>
      </c>
      <c r="O93" s="39">
        <f>LARGE(N93:N94,1)</f>
        <v>0</v>
      </c>
      <c r="P93" s="16"/>
      <c r="Q93" s="37" t="s">
        <v>21</v>
      </c>
      <c r="R93" s="35">
        <v>0</v>
      </c>
      <c r="S93" s="39">
        <f>LARGE(R93:R94,1)</f>
        <v>0</v>
      </c>
      <c r="T93" s="19"/>
      <c r="U93" s="37" t="s">
        <v>21</v>
      </c>
      <c r="V93" s="35">
        <v>0</v>
      </c>
      <c r="W93" s="39">
        <f>LARGE(V93:V94,1)</f>
        <v>0</v>
      </c>
      <c r="X93" s="19"/>
      <c r="Y93" s="19">
        <v>0</v>
      </c>
      <c r="Z93" s="230">
        <f>RANK(Y93,$Y$9:$Y$56)</f>
        <v>3</v>
      </c>
      <c r="AA93" s="54"/>
      <c r="AB93" s="54"/>
    </row>
    <row r="94" spans="1:28" hidden="1" x14ac:dyDescent="0.3">
      <c r="A94" s="147"/>
      <c r="B94" s="146"/>
      <c r="C94" s="28"/>
      <c r="D94" s="148"/>
      <c r="E94" s="37" t="s">
        <v>22</v>
      </c>
      <c r="F94" s="35">
        <v>0</v>
      </c>
      <c r="G94" s="39"/>
      <c r="H94" s="16"/>
      <c r="I94" s="37" t="s">
        <v>22</v>
      </c>
      <c r="J94" s="35">
        <v>0</v>
      </c>
      <c r="K94" s="39"/>
      <c r="L94" s="16"/>
      <c r="M94" s="37" t="s">
        <v>22</v>
      </c>
      <c r="N94" s="35">
        <v>0</v>
      </c>
      <c r="O94" s="39"/>
      <c r="P94" s="16"/>
      <c r="Q94" s="37" t="s">
        <v>22</v>
      </c>
      <c r="R94" s="35">
        <v>0</v>
      </c>
      <c r="S94" s="39"/>
      <c r="T94" s="19"/>
      <c r="U94" s="37" t="s">
        <v>22</v>
      </c>
      <c r="V94" s="35">
        <v>0</v>
      </c>
      <c r="W94" s="39"/>
      <c r="X94" s="19"/>
      <c r="Y94" s="19"/>
      <c r="Z94" s="230"/>
      <c r="AA94" s="54"/>
      <c r="AB94" s="54"/>
    </row>
    <row r="95" spans="1:28" hidden="1" x14ac:dyDescent="0.3">
      <c r="A95" s="147"/>
      <c r="B95" s="146"/>
      <c r="C95" s="28"/>
      <c r="D95" s="148"/>
      <c r="E95" s="37"/>
      <c r="F95" s="35"/>
      <c r="G95" s="39"/>
      <c r="H95" s="16"/>
      <c r="I95" s="37"/>
      <c r="J95" s="41"/>
      <c r="L95" s="16"/>
      <c r="M95" s="37"/>
      <c r="N95" s="41"/>
      <c r="P95" s="16"/>
      <c r="Q95" s="37"/>
      <c r="R95" s="41"/>
      <c r="T95" s="19"/>
      <c r="U95" s="37"/>
      <c r="V95" s="41"/>
      <c r="W95" s="9"/>
      <c r="X95" s="19"/>
      <c r="Y95" s="19"/>
      <c r="Z95" s="230"/>
      <c r="AA95" s="54"/>
      <c r="AB95" s="54"/>
    </row>
    <row r="96" spans="1:28" hidden="1" x14ac:dyDescent="0.3">
      <c r="A96" s="147"/>
      <c r="B96" s="146"/>
      <c r="C96" s="28"/>
      <c r="D96" s="148"/>
      <c r="E96" s="37" t="s">
        <v>21</v>
      </c>
      <c r="F96" s="35">
        <v>0</v>
      </c>
      <c r="G96" s="39">
        <f>LARGE(F96:F97,1)</f>
        <v>0</v>
      </c>
      <c r="H96" s="16"/>
      <c r="I96" s="37" t="s">
        <v>21</v>
      </c>
      <c r="J96" s="35">
        <v>0</v>
      </c>
      <c r="K96" s="39">
        <f>LARGE(J96:J97,1)</f>
        <v>0</v>
      </c>
      <c r="L96" s="16"/>
      <c r="M96" s="37" t="s">
        <v>21</v>
      </c>
      <c r="N96" s="35">
        <v>0</v>
      </c>
      <c r="O96" s="39">
        <f>LARGE(N96:N97,1)</f>
        <v>0</v>
      </c>
      <c r="P96" s="16"/>
      <c r="Q96" s="37" t="s">
        <v>21</v>
      </c>
      <c r="R96" s="35">
        <v>0</v>
      </c>
      <c r="S96" s="39">
        <f>LARGE(R96:R97,1)</f>
        <v>0</v>
      </c>
      <c r="T96" s="19"/>
      <c r="U96" s="37" t="s">
        <v>21</v>
      </c>
      <c r="V96" s="35">
        <v>0</v>
      </c>
      <c r="W96" s="39">
        <f>LARGE(V96:V97,1)</f>
        <v>0</v>
      </c>
      <c r="X96" s="19"/>
      <c r="Y96" s="19">
        <v>0</v>
      </c>
      <c r="Z96" s="230">
        <f>RANK(Y96,$Y$9:$Y$56)</f>
        <v>3</v>
      </c>
      <c r="AA96" s="54"/>
      <c r="AB96" s="54"/>
    </row>
    <row r="97" spans="1:28" hidden="1" x14ac:dyDescent="0.3">
      <c r="A97" s="147"/>
      <c r="B97" s="146"/>
      <c r="C97" s="28"/>
      <c r="D97" s="148"/>
      <c r="E97" s="37" t="s">
        <v>22</v>
      </c>
      <c r="F97" s="35">
        <v>0</v>
      </c>
      <c r="G97" s="39"/>
      <c r="H97" s="16"/>
      <c r="I97" s="37" t="s">
        <v>22</v>
      </c>
      <c r="J97" s="35">
        <v>0</v>
      </c>
      <c r="K97" s="39"/>
      <c r="L97" s="16"/>
      <c r="M97" s="37" t="s">
        <v>22</v>
      </c>
      <c r="N97" s="35">
        <v>0</v>
      </c>
      <c r="O97" s="39"/>
      <c r="P97" s="16"/>
      <c r="Q97" s="37" t="s">
        <v>22</v>
      </c>
      <c r="R97" s="35">
        <v>0</v>
      </c>
      <c r="S97" s="39"/>
      <c r="T97" s="19"/>
      <c r="U97" s="37" t="s">
        <v>22</v>
      </c>
      <c r="V97" s="35">
        <v>0</v>
      </c>
      <c r="W97" s="39"/>
      <c r="X97" s="19"/>
      <c r="Y97" s="19"/>
      <c r="Z97" s="230"/>
      <c r="AA97" s="54"/>
      <c r="AB97" s="54"/>
    </row>
    <row r="98" spans="1:28" hidden="1" x14ac:dyDescent="0.3">
      <c r="A98" s="147"/>
      <c r="B98" s="146"/>
      <c r="C98" s="28"/>
      <c r="D98" s="148"/>
      <c r="E98" s="37"/>
      <c r="F98" s="35"/>
      <c r="G98" s="39"/>
      <c r="H98" s="16"/>
      <c r="I98" s="37"/>
      <c r="J98" s="35"/>
      <c r="K98" s="39"/>
      <c r="L98" s="16"/>
      <c r="M98" s="37"/>
      <c r="N98" s="35"/>
      <c r="O98" s="39"/>
      <c r="P98" s="16"/>
      <c r="Q98" s="37"/>
      <c r="R98" s="35"/>
      <c r="S98" s="39"/>
      <c r="T98" s="19"/>
      <c r="U98" s="37"/>
      <c r="V98" s="35"/>
      <c r="W98" s="39"/>
      <c r="X98" s="19"/>
      <c r="Y98" s="19"/>
      <c r="Z98" s="230"/>
      <c r="AA98" s="54"/>
      <c r="AB98" s="54"/>
    </row>
    <row r="99" spans="1:28" hidden="1" x14ac:dyDescent="0.3">
      <c r="A99" s="147"/>
      <c r="B99" s="146"/>
      <c r="C99" s="28"/>
      <c r="D99" s="148"/>
      <c r="E99" s="37" t="s">
        <v>21</v>
      </c>
      <c r="F99" s="35">
        <v>0</v>
      </c>
      <c r="G99" s="39">
        <f>LARGE(F99:F100,1)</f>
        <v>0</v>
      </c>
      <c r="H99" s="16"/>
      <c r="I99" s="37" t="s">
        <v>21</v>
      </c>
      <c r="J99" s="35">
        <v>0</v>
      </c>
      <c r="K99" s="39">
        <f>LARGE(J99:J100,1)</f>
        <v>0</v>
      </c>
      <c r="L99" s="16"/>
      <c r="M99" s="37" t="s">
        <v>21</v>
      </c>
      <c r="N99" s="35">
        <v>0</v>
      </c>
      <c r="O99" s="39">
        <f>LARGE(N99:N100,1)</f>
        <v>0</v>
      </c>
      <c r="P99" s="16"/>
      <c r="Q99" s="37" t="s">
        <v>21</v>
      </c>
      <c r="R99" s="35">
        <v>0</v>
      </c>
      <c r="S99" s="39">
        <f>LARGE(R99:R100,1)</f>
        <v>0</v>
      </c>
      <c r="T99" s="19"/>
      <c r="U99" s="37" t="s">
        <v>21</v>
      </c>
      <c r="V99" s="35">
        <v>0</v>
      </c>
      <c r="W99" s="39">
        <f>LARGE(V99:V100,1)</f>
        <v>0</v>
      </c>
      <c r="X99" s="19"/>
      <c r="Y99" s="19">
        <v>0</v>
      </c>
      <c r="Z99" s="230">
        <f>RANK(Y99,$Y$9:$Y$56)</f>
        <v>3</v>
      </c>
      <c r="AA99" s="54"/>
      <c r="AB99" s="54"/>
    </row>
    <row r="100" spans="1:28" hidden="1" x14ac:dyDescent="0.3">
      <c r="A100" s="147"/>
      <c r="B100" s="146"/>
      <c r="C100" s="28"/>
      <c r="D100" s="148"/>
      <c r="E100" s="37" t="s">
        <v>22</v>
      </c>
      <c r="F100" s="35">
        <v>0</v>
      </c>
      <c r="G100" s="39"/>
      <c r="H100" s="16"/>
      <c r="I100" s="37" t="s">
        <v>22</v>
      </c>
      <c r="J100" s="35">
        <v>0</v>
      </c>
      <c r="K100" s="39"/>
      <c r="L100" s="16"/>
      <c r="M100" s="37" t="s">
        <v>22</v>
      </c>
      <c r="N100" s="35">
        <v>0</v>
      </c>
      <c r="O100" s="39"/>
      <c r="P100" s="16"/>
      <c r="Q100" s="37" t="s">
        <v>22</v>
      </c>
      <c r="R100" s="35">
        <v>0</v>
      </c>
      <c r="S100" s="39"/>
      <c r="T100" s="19"/>
      <c r="U100" s="37" t="s">
        <v>22</v>
      </c>
      <c r="V100" s="35">
        <v>0</v>
      </c>
      <c r="W100" s="39"/>
      <c r="X100" s="19"/>
      <c r="Y100" s="19"/>
      <c r="Z100" s="230"/>
      <c r="AA100" s="54"/>
      <c r="AB100" s="54"/>
    </row>
    <row r="101" spans="1:28" hidden="1" x14ac:dyDescent="0.3">
      <c r="A101" s="147"/>
      <c r="B101" s="146"/>
      <c r="C101" s="28"/>
      <c r="D101" s="148"/>
      <c r="E101" s="37"/>
      <c r="F101" s="35"/>
      <c r="G101" s="39"/>
      <c r="H101" s="16"/>
      <c r="I101" s="37"/>
      <c r="J101" s="35"/>
      <c r="K101" s="39"/>
      <c r="L101" s="16"/>
      <c r="M101" s="37"/>
      <c r="N101" s="35"/>
      <c r="O101" s="39"/>
      <c r="P101" s="16"/>
      <c r="Q101" s="37"/>
      <c r="R101" s="35"/>
      <c r="S101" s="39"/>
      <c r="T101" s="19"/>
      <c r="U101" s="37"/>
      <c r="V101" s="35"/>
      <c r="W101" s="39"/>
      <c r="X101" s="19"/>
      <c r="Y101" s="19"/>
      <c r="Z101" s="230"/>
      <c r="AA101" s="54"/>
      <c r="AB101" s="54"/>
    </row>
    <row r="102" spans="1:28" hidden="1" x14ac:dyDescent="0.3">
      <c r="A102" s="147"/>
      <c r="B102" s="146"/>
      <c r="C102" s="28"/>
      <c r="D102" s="148"/>
      <c r="E102" s="37" t="s">
        <v>21</v>
      </c>
      <c r="F102" s="35">
        <v>0</v>
      </c>
      <c r="G102" s="39">
        <f>LARGE(F102:F103,1)</f>
        <v>0</v>
      </c>
      <c r="H102" s="16"/>
      <c r="I102" s="37" t="s">
        <v>21</v>
      </c>
      <c r="J102" s="35">
        <v>0</v>
      </c>
      <c r="K102" s="39">
        <f>LARGE(J102:J103,1)</f>
        <v>0</v>
      </c>
      <c r="L102" s="16"/>
      <c r="M102" s="37" t="s">
        <v>21</v>
      </c>
      <c r="N102" s="35">
        <v>0</v>
      </c>
      <c r="O102" s="39">
        <f>LARGE(N102:N103,1)</f>
        <v>0</v>
      </c>
      <c r="P102" s="16"/>
      <c r="Q102" s="37" t="s">
        <v>21</v>
      </c>
      <c r="R102" s="35">
        <v>0</v>
      </c>
      <c r="S102" s="39">
        <f>LARGE(R102:R103,1)</f>
        <v>0</v>
      </c>
      <c r="T102" s="19"/>
      <c r="U102" s="37" t="s">
        <v>21</v>
      </c>
      <c r="V102" s="35">
        <v>0</v>
      </c>
      <c r="W102" s="39">
        <f>LARGE(V102:V103,1)</f>
        <v>0</v>
      </c>
      <c r="X102" s="19"/>
      <c r="Y102" s="19">
        <v>0</v>
      </c>
      <c r="Z102" s="230">
        <f>RANK(Y102,$Y$9:$Y$56)</f>
        <v>3</v>
      </c>
      <c r="AA102" s="54"/>
      <c r="AB102" s="54"/>
    </row>
    <row r="103" spans="1:28" hidden="1" x14ac:dyDescent="0.3">
      <c r="A103" s="147"/>
      <c r="B103" s="146"/>
      <c r="C103" s="28"/>
      <c r="D103" s="148"/>
      <c r="E103" s="37" t="s">
        <v>22</v>
      </c>
      <c r="F103" s="35">
        <v>0</v>
      </c>
      <c r="G103" s="39"/>
      <c r="H103" s="16"/>
      <c r="I103" s="37" t="s">
        <v>22</v>
      </c>
      <c r="J103" s="35">
        <v>0</v>
      </c>
      <c r="K103" s="39"/>
      <c r="L103" s="16"/>
      <c r="M103" s="37" t="s">
        <v>22</v>
      </c>
      <c r="N103" s="35">
        <v>0</v>
      </c>
      <c r="O103" s="39"/>
      <c r="P103" s="16"/>
      <c r="Q103" s="37" t="s">
        <v>22</v>
      </c>
      <c r="R103" s="35">
        <v>0</v>
      </c>
      <c r="S103" s="39"/>
      <c r="T103" s="19"/>
      <c r="U103" s="37" t="s">
        <v>22</v>
      </c>
      <c r="V103" s="35">
        <v>0</v>
      </c>
      <c r="W103" s="39"/>
      <c r="X103" s="19"/>
      <c r="Y103" s="19"/>
      <c r="Z103" s="230"/>
      <c r="AA103" s="54"/>
      <c r="AB103" s="54"/>
    </row>
    <row r="104" spans="1:28" hidden="1" x14ac:dyDescent="0.3">
      <c r="A104" s="147"/>
      <c r="B104" s="146"/>
      <c r="C104" s="28"/>
      <c r="D104" s="148"/>
      <c r="E104" s="37"/>
      <c r="G104" s="39"/>
      <c r="H104" s="16"/>
      <c r="I104" s="37"/>
      <c r="J104" s="35"/>
      <c r="K104" s="39"/>
      <c r="L104" s="16"/>
      <c r="M104" s="37"/>
      <c r="N104" s="35"/>
      <c r="O104" s="39"/>
      <c r="P104" s="16"/>
      <c r="Q104" s="37"/>
      <c r="R104" s="35"/>
      <c r="S104" s="39"/>
      <c r="T104" s="19"/>
      <c r="U104" s="37"/>
      <c r="V104" s="35"/>
      <c r="W104" s="39"/>
      <c r="X104" s="19"/>
      <c r="Y104" s="19"/>
      <c r="Z104" s="230"/>
      <c r="AA104" s="54"/>
      <c r="AB104" s="54"/>
    </row>
    <row r="105" spans="1:28" hidden="1" x14ac:dyDescent="0.3">
      <c r="A105" s="147"/>
      <c r="B105" s="146"/>
      <c r="C105" s="28"/>
      <c r="D105" s="148"/>
      <c r="E105" s="37" t="s">
        <v>21</v>
      </c>
      <c r="F105" s="35">
        <v>0</v>
      </c>
      <c r="G105" s="39">
        <f>LARGE(F105:F106,1)</f>
        <v>0</v>
      </c>
      <c r="H105" s="16"/>
      <c r="I105" s="37" t="s">
        <v>21</v>
      </c>
      <c r="J105" s="35">
        <v>0</v>
      </c>
      <c r="K105" s="39">
        <f>LARGE(J105:J106,1)</f>
        <v>0</v>
      </c>
      <c r="L105" s="16"/>
      <c r="M105" s="37" t="s">
        <v>21</v>
      </c>
      <c r="N105" s="35">
        <v>0</v>
      </c>
      <c r="O105" s="39">
        <f>LARGE(N105:N106,1)</f>
        <v>0</v>
      </c>
      <c r="P105" s="16"/>
      <c r="Q105" s="37" t="s">
        <v>21</v>
      </c>
      <c r="R105" s="35">
        <v>0</v>
      </c>
      <c r="S105" s="39">
        <f>LARGE(R105:R106,1)</f>
        <v>0</v>
      </c>
      <c r="T105" s="19"/>
      <c r="U105" s="37" t="s">
        <v>21</v>
      </c>
      <c r="V105" s="35">
        <v>0</v>
      </c>
      <c r="W105" s="39">
        <f>LARGE(V105:V106,1)</f>
        <v>0</v>
      </c>
      <c r="X105" s="19"/>
      <c r="Y105" s="19">
        <v>0</v>
      </c>
      <c r="Z105" s="230">
        <f>RANK(Y105,$Y$9:$Y$56)</f>
        <v>3</v>
      </c>
      <c r="AA105" s="54"/>
      <c r="AB105" s="54"/>
    </row>
    <row r="106" spans="1:28" hidden="1" x14ac:dyDescent="0.3">
      <c r="A106" s="147"/>
      <c r="B106" s="146"/>
      <c r="C106" s="28"/>
      <c r="D106" s="148"/>
      <c r="E106" s="37" t="s">
        <v>22</v>
      </c>
      <c r="F106" s="35">
        <v>0</v>
      </c>
      <c r="G106" s="39"/>
      <c r="H106" s="16"/>
      <c r="I106" s="37" t="s">
        <v>22</v>
      </c>
      <c r="J106" s="35">
        <v>0</v>
      </c>
      <c r="K106" s="39"/>
      <c r="L106" s="16"/>
      <c r="M106" s="37" t="s">
        <v>22</v>
      </c>
      <c r="N106" s="35">
        <v>0</v>
      </c>
      <c r="O106" s="39"/>
      <c r="P106" s="16"/>
      <c r="Q106" s="37" t="s">
        <v>22</v>
      </c>
      <c r="R106" s="35">
        <v>0</v>
      </c>
      <c r="S106" s="39"/>
      <c r="T106" s="19"/>
      <c r="U106" s="37" t="s">
        <v>22</v>
      </c>
      <c r="V106" s="35">
        <v>0</v>
      </c>
      <c r="W106" s="39"/>
      <c r="X106" s="19"/>
      <c r="Y106" s="19"/>
      <c r="Z106" s="230"/>
      <c r="AA106" s="54"/>
      <c r="AB106" s="54"/>
    </row>
    <row r="107" spans="1:28" hidden="1" x14ac:dyDescent="0.3">
      <c r="A107" s="147"/>
      <c r="B107" s="146"/>
      <c r="C107" s="28"/>
      <c r="D107" s="148"/>
      <c r="E107" s="37"/>
      <c r="F107" s="35"/>
      <c r="G107" s="39"/>
      <c r="H107" s="16"/>
      <c r="I107" s="37"/>
      <c r="J107" s="35"/>
      <c r="K107" s="39"/>
      <c r="L107" s="16"/>
      <c r="M107" s="37"/>
      <c r="N107" s="35"/>
      <c r="O107" s="39"/>
      <c r="P107" s="16"/>
      <c r="Q107" s="37"/>
      <c r="R107" s="35"/>
      <c r="S107" s="39"/>
      <c r="T107" s="19"/>
      <c r="U107" s="37"/>
      <c r="V107" s="35"/>
      <c r="W107" s="39"/>
      <c r="X107" s="19"/>
      <c r="Y107" s="19"/>
      <c r="Z107" s="230"/>
      <c r="AA107" s="54"/>
      <c r="AB107" s="54"/>
    </row>
    <row r="108" spans="1:28" hidden="1" x14ac:dyDescent="0.3">
      <c r="A108" s="147"/>
      <c r="B108" s="146"/>
      <c r="C108" s="28"/>
      <c r="D108" s="148"/>
      <c r="E108" s="37" t="s">
        <v>21</v>
      </c>
      <c r="F108" s="35">
        <v>0</v>
      </c>
      <c r="G108" s="39">
        <f>LARGE(F108:F109,1)</f>
        <v>0</v>
      </c>
      <c r="H108" s="16"/>
      <c r="I108" s="37" t="s">
        <v>21</v>
      </c>
      <c r="J108" s="35">
        <v>0</v>
      </c>
      <c r="K108" s="39">
        <f>LARGE(J108:J109,1)</f>
        <v>0</v>
      </c>
      <c r="L108" s="16"/>
      <c r="M108" s="37" t="s">
        <v>21</v>
      </c>
      <c r="N108" s="35">
        <v>0</v>
      </c>
      <c r="O108" s="39">
        <f>LARGE(N108:N109,1)</f>
        <v>0</v>
      </c>
      <c r="P108" s="16"/>
      <c r="Q108" s="37" t="s">
        <v>21</v>
      </c>
      <c r="R108" s="35">
        <v>0</v>
      </c>
      <c r="S108" s="39">
        <f>LARGE(R108:R109,1)</f>
        <v>0</v>
      </c>
      <c r="T108" s="19"/>
      <c r="U108" s="37" t="s">
        <v>21</v>
      </c>
      <c r="V108" s="35">
        <v>0</v>
      </c>
      <c r="W108" s="39">
        <f>LARGE(V108:V109,1)</f>
        <v>0</v>
      </c>
      <c r="X108" s="19"/>
      <c r="Y108" s="19">
        <v>0</v>
      </c>
      <c r="Z108" s="230">
        <f>RANK(Y108,$Y$9:$Y$56)</f>
        <v>3</v>
      </c>
      <c r="AA108" s="54"/>
      <c r="AB108" s="54"/>
    </row>
    <row r="109" spans="1:28" hidden="1" x14ac:dyDescent="0.3">
      <c r="A109" s="147"/>
      <c r="B109" s="146"/>
      <c r="C109" s="28"/>
      <c r="D109" s="148"/>
      <c r="E109" s="37" t="s">
        <v>22</v>
      </c>
      <c r="F109" s="35">
        <v>0</v>
      </c>
      <c r="G109" s="39"/>
      <c r="H109" s="16"/>
      <c r="I109" s="37" t="s">
        <v>22</v>
      </c>
      <c r="J109" s="35">
        <v>0</v>
      </c>
      <c r="K109" s="39"/>
      <c r="L109" s="16"/>
      <c r="M109" s="37" t="s">
        <v>22</v>
      </c>
      <c r="N109" s="35">
        <v>0</v>
      </c>
      <c r="O109" s="39"/>
      <c r="P109" s="16"/>
      <c r="Q109" s="37" t="s">
        <v>22</v>
      </c>
      <c r="R109" s="35">
        <v>0</v>
      </c>
      <c r="S109" s="39"/>
      <c r="T109" s="19"/>
      <c r="U109" s="37" t="s">
        <v>22</v>
      </c>
      <c r="V109" s="35">
        <v>0</v>
      </c>
      <c r="W109" s="39"/>
      <c r="X109" s="19"/>
      <c r="Y109" s="19"/>
      <c r="Z109" s="230"/>
      <c r="AA109" s="54"/>
      <c r="AB109" s="54"/>
    </row>
    <row r="110" spans="1:28" hidden="1" x14ac:dyDescent="0.3">
      <c r="A110" s="147"/>
      <c r="B110" s="146"/>
      <c r="C110" s="28"/>
      <c r="D110" s="148"/>
      <c r="E110" s="37"/>
      <c r="F110" s="35"/>
      <c r="G110" s="39"/>
      <c r="H110" s="16"/>
      <c r="I110" s="37"/>
      <c r="J110" s="35"/>
      <c r="K110" s="39"/>
      <c r="L110" s="16"/>
      <c r="M110" s="37"/>
      <c r="N110" s="35"/>
      <c r="O110" s="39"/>
      <c r="P110" s="16"/>
      <c r="Q110" s="37"/>
      <c r="R110" s="35"/>
      <c r="S110" s="39"/>
      <c r="T110" s="19"/>
      <c r="U110" s="37"/>
      <c r="V110" s="35"/>
      <c r="W110" s="39"/>
      <c r="X110" s="19"/>
      <c r="Y110" s="19"/>
      <c r="Z110" s="230"/>
      <c r="AA110" s="54"/>
      <c r="AB110" s="54"/>
    </row>
    <row r="111" spans="1:28" hidden="1" x14ac:dyDescent="0.3">
      <c r="A111" s="147"/>
      <c r="B111" s="146"/>
      <c r="C111" s="28"/>
      <c r="D111" s="148"/>
      <c r="E111" s="37" t="s">
        <v>21</v>
      </c>
      <c r="F111" s="35">
        <v>0</v>
      </c>
      <c r="G111" s="39">
        <f>LARGE(F111:F112,1)</f>
        <v>0</v>
      </c>
      <c r="H111" s="16"/>
      <c r="I111" s="37" t="s">
        <v>21</v>
      </c>
      <c r="J111" s="35">
        <v>0</v>
      </c>
      <c r="K111" s="39">
        <f>LARGE(J111:J112,1)</f>
        <v>0</v>
      </c>
      <c r="L111" s="16"/>
      <c r="M111" s="37" t="s">
        <v>21</v>
      </c>
      <c r="N111" s="35">
        <v>0</v>
      </c>
      <c r="O111" s="39">
        <f>LARGE(N111:N112,1)</f>
        <v>0</v>
      </c>
      <c r="P111" s="16"/>
      <c r="Q111" s="37" t="s">
        <v>21</v>
      </c>
      <c r="R111" s="35">
        <v>0</v>
      </c>
      <c r="S111" s="39">
        <f>LARGE(R111:R112,1)</f>
        <v>0</v>
      </c>
      <c r="T111" s="19"/>
      <c r="U111" s="37" t="s">
        <v>21</v>
      </c>
      <c r="V111" s="35">
        <v>0</v>
      </c>
      <c r="W111" s="39">
        <f>LARGE(V111:V112,1)</f>
        <v>0</v>
      </c>
      <c r="X111" s="19"/>
      <c r="Y111" s="19">
        <v>0</v>
      </c>
      <c r="Z111" s="230">
        <f>RANK(Y111,$Y$9:$Y$56)</f>
        <v>3</v>
      </c>
      <c r="AA111" s="54"/>
      <c r="AB111" s="54"/>
    </row>
    <row r="112" spans="1:28" hidden="1" x14ac:dyDescent="0.3">
      <c r="A112" s="147"/>
      <c r="B112" s="146"/>
      <c r="C112" s="28"/>
      <c r="D112" s="148"/>
      <c r="E112" s="37" t="s">
        <v>22</v>
      </c>
      <c r="F112" s="35">
        <v>0</v>
      </c>
      <c r="G112" s="39"/>
      <c r="H112" s="16"/>
      <c r="I112" s="37" t="s">
        <v>22</v>
      </c>
      <c r="J112" s="35">
        <v>0</v>
      </c>
      <c r="K112" s="39"/>
      <c r="L112" s="16"/>
      <c r="M112" s="37" t="s">
        <v>22</v>
      </c>
      <c r="N112" s="35">
        <v>0</v>
      </c>
      <c r="O112" s="39"/>
      <c r="P112" s="16"/>
      <c r="Q112" s="37" t="s">
        <v>22</v>
      </c>
      <c r="R112" s="35">
        <v>0</v>
      </c>
      <c r="S112" s="39"/>
      <c r="T112" s="19"/>
      <c r="U112" s="37" t="s">
        <v>22</v>
      </c>
      <c r="V112" s="35">
        <v>0</v>
      </c>
      <c r="W112" s="39"/>
      <c r="X112" s="19"/>
      <c r="Y112" s="19"/>
      <c r="Z112" s="230"/>
      <c r="AA112" s="54"/>
      <c r="AB112" s="54"/>
    </row>
    <row r="113" spans="1:28" ht="15" thickBot="1" x14ac:dyDescent="0.35">
      <c r="A113" s="147"/>
      <c r="B113" s="143"/>
      <c r="C113" s="33"/>
      <c r="D113" s="145"/>
      <c r="E113" s="98"/>
      <c r="F113" s="42"/>
      <c r="G113" s="40"/>
      <c r="H113" s="17"/>
      <c r="I113" s="98"/>
      <c r="J113" s="42"/>
      <c r="K113" s="40"/>
      <c r="L113" s="17"/>
      <c r="M113" s="38"/>
      <c r="N113" s="42"/>
      <c r="O113" s="40"/>
      <c r="P113" s="17"/>
      <c r="Q113" s="38"/>
      <c r="R113" s="42"/>
      <c r="S113" s="40"/>
      <c r="T113" s="20"/>
      <c r="U113" s="38"/>
      <c r="V113" s="42"/>
      <c r="W113" s="40"/>
      <c r="X113" s="20"/>
      <c r="Y113" s="20"/>
      <c r="Z113" s="231"/>
      <c r="AA113" s="56"/>
      <c r="AB113" s="56"/>
    </row>
    <row r="116" spans="1:28" ht="16.2" thickBot="1" x14ac:dyDescent="0.35">
      <c r="A116" s="147"/>
      <c r="B116" s="46" t="s">
        <v>275</v>
      </c>
      <c r="C116" s="46"/>
      <c r="D116" s="46"/>
      <c r="E116" s="46"/>
      <c r="F116" s="46"/>
      <c r="G116" s="46"/>
      <c r="H116" s="147"/>
      <c r="I116" s="147"/>
      <c r="L116" s="147"/>
      <c r="M116" s="147"/>
      <c r="P116" s="147"/>
      <c r="Q116" s="147"/>
      <c r="R116" s="147"/>
      <c r="U116" s="147"/>
      <c r="V116" s="147"/>
      <c r="W116" s="9"/>
      <c r="X116" s="9"/>
      <c r="Y116" s="9"/>
      <c r="Z116" s="410"/>
      <c r="AA116" s="149"/>
      <c r="AB116" s="149"/>
    </row>
    <row r="117" spans="1:28" ht="21.6" thickBot="1" x14ac:dyDescent="0.45">
      <c r="A117" s="147"/>
      <c r="B117" s="103" t="s">
        <v>19</v>
      </c>
      <c r="C117" s="104"/>
      <c r="D117" s="104"/>
      <c r="E117" s="104"/>
      <c r="F117" s="105"/>
      <c r="G117" s="105"/>
      <c r="H117" s="104"/>
      <c r="I117" s="104"/>
      <c r="J117" s="105"/>
      <c r="K117" s="105"/>
      <c r="L117" s="104"/>
      <c r="M117" s="104"/>
      <c r="N117" s="105"/>
      <c r="O117" s="105"/>
      <c r="P117" s="104"/>
      <c r="Q117" s="104"/>
      <c r="R117" s="104"/>
      <c r="S117" s="105"/>
      <c r="T117" s="105"/>
      <c r="U117" s="104"/>
      <c r="V117" s="104"/>
      <c r="W117" s="105"/>
      <c r="X117" s="105"/>
      <c r="Y117" s="105"/>
      <c r="Z117" s="229"/>
      <c r="AA117" s="539"/>
      <c r="AB117" s="106"/>
    </row>
    <row r="118" spans="1:28" x14ac:dyDescent="0.3">
      <c r="A118" s="148"/>
      <c r="B118" s="681" t="s">
        <v>20</v>
      </c>
      <c r="C118" s="682"/>
      <c r="D118" s="682"/>
      <c r="E118" s="682"/>
      <c r="F118" s="682"/>
      <c r="G118" s="682"/>
      <c r="H118" s="682"/>
      <c r="I118" s="682"/>
      <c r="J118" s="682"/>
      <c r="K118" s="682"/>
      <c r="L118" s="682"/>
      <c r="M118" s="682"/>
      <c r="N118" s="682"/>
      <c r="O118" s="682"/>
      <c r="P118" s="682"/>
      <c r="Q118" s="682"/>
      <c r="R118" s="682"/>
      <c r="S118" s="682"/>
      <c r="T118" s="682"/>
      <c r="U118" s="682"/>
      <c r="V118" s="682"/>
      <c r="W118" s="682"/>
      <c r="X118" s="682"/>
      <c r="Y118" s="682"/>
      <c r="Z118" s="682"/>
      <c r="AA118" s="682"/>
      <c r="AB118" s="683"/>
    </row>
    <row r="119" spans="1:28" ht="15" thickBot="1" x14ac:dyDescent="0.35">
      <c r="A119" s="148"/>
      <c r="B119" s="693"/>
      <c r="C119" s="694"/>
      <c r="D119" s="694"/>
      <c r="E119" s="694"/>
      <c r="F119" s="694"/>
      <c r="G119" s="694"/>
      <c r="H119" s="694"/>
      <c r="I119" s="694"/>
      <c r="J119" s="694"/>
      <c r="K119" s="694"/>
      <c r="L119" s="694"/>
      <c r="M119" s="694"/>
      <c r="N119" s="694"/>
      <c r="O119" s="694"/>
      <c r="P119" s="694"/>
      <c r="Q119" s="694"/>
      <c r="R119" s="694"/>
      <c r="S119" s="694"/>
      <c r="T119" s="694"/>
      <c r="U119" s="694"/>
      <c r="V119" s="694"/>
      <c r="W119" s="694"/>
      <c r="X119" s="694"/>
      <c r="Y119" s="694"/>
      <c r="Z119" s="694"/>
      <c r="AA119" s="694"/>
      <c r="AB119" s="695"/>
    </row>
    <row r="120" spans="1:28" ht="15" thickBot="1" x14ac:dyDescent="0.35">
      <c r="A120" s="148"/>
      <c r="B120" s="108" t="s">
        <v>12</v>
      </c>
      <c r="C120" s="109"/>
      <c r="D120" s="109"/>
      <c r="E120" s="109"/>
      <c r="F120" s="110"/>
      <c r="G120" s="110"/>
      <c r="H120" s="109"/>
      <c r="I120" s="109"/>
      <c r="J120" s="110">
        <v>46.2</v>
      </c>
      <c r="K120" s="110"/>
      <c r="L120" s="109"/>
      <c r="M120" s="109"/>
      <c r="N120" s="110">
        <v>45.1</v>
      </c>
      <c r="O120" s="110"/>
      <c r="P120" s="109"/>
      <c r="Q120" s="109"/>
      <c r="R120" s="109"/>
      <c r="S120" s="110"/>
      <c r="T120" s="110"/>
      <c r="U120" s="109"/>
      <c r="V120" s="109"/>
      <c r="W120" s="110"/>
      <c r="X120" s="110"/>
      <c r="Y120" s="110"/>
      <c r="Z120" s="225"/>
      <c r="AA120" s="540"/>
      <c r="AB120" s="107"/>
    </row>
    <row r="121" spans="1:28" ht="30.6" thickBot="1" x14ac:dyDescent="0.45">
      <c r="A121" s="147"/>
      <c r="B121" s="43" t="s">
        <v>53</v>
      </c>
      <c r="C121" s="24"/>
      <c r="D121" s="27"/>
      <c r="E121" s="678" t="s">
        <v>75</v>
      </c>
      <c r="F121" s="679"/>
      <c r="G121" s="680"/>
      <c r="H121" s="25"/>
      <c r="I121" s="678" t="s">
        <v>7</v>
      </c>
      <c r="J121" s="679"/>
      <c r="K121" s="680"/>
      <c r="L121" s="23"/>
      <c r="M121" s="678" t="s">
        <v>76</v>
      </c>
      <c r="N121" s="679"/>
      <c r="O121" s="680"/>
      <c r="P121" s="23"/>
      <c r="Q121" s="678" t="s">
        <v>124</v>
      </c>
      <c r="R121" s="679"/>
      <c r="S121" s="680"/>
      <c r="T121" s="21"/>
      <c r="U121" s="679"/>
      <c r="V121" s="679"/>
      <c r="W121" s="680"/>
      <c r="X121" s="140"/>
      <c r="Y121" s="356" t="s">
        <v>264</v>
      </c>
      <c r="Z121" s="409" t="s">
        <v>45</v>
      </c>
      <c r="AA121" s="58" t="s">
        <v>9</v>
      </c>
      <c r="AB121" s="52" t="s">
        <v>31</v>
      </c>
    </row>
    <row r="122" spans="1:28" ht="15" thickBot="1" x14ac:dyDescent="0.35">
      <c r="A122" s="147"/>
      <c r="B122" s="26" t="s">
        <v>0</v>
      </c>
      <c r="C122" s="91" t="s">
        <v>1</v>
      </c>
      <c r="D122" s="27" t="s">
        <v>2</v>
      </c>
      <c r="E122" s="99"/>
      <c r="F122" s="36" t="s">
        <v>10</v>
      </c>
      <c r="G122" s="100" t="s">
        <v>8</v>
      </c>
      <c r="H122" s="23"/>
      <c r="I122" s="101"/>
      <c r="J122" s="102" t="s">
        <v>10</v>
      </c>
      <c r="K122" s="36" t="s">
        <v>8</v>
      </c>
      <c r="L122" s="23"/>
      <c r="M122" s="101"/>
      <c r="N122" s="102" t="s">
        <v>10</v>
      </c>
      <c r="O122" s="36" t="s">
        <v>8</v>
      </c>
      <c r="P122" s="23"/>
      <c r="Q122" s="101"/>
      <c r="R122" s="95" t="s">
        <v>10</v>
      </c>
      <c r="S122" s="36" t="s">
        <v>6</v>
      </c>
      <c r="T122" s="96"/>
      <c r="U122" s="101"/>
      <c r="V122" s="95" t="s">
        <v>10</v>
      </c>
      <c r="W122" s="154" t="s">
        <v>6</v>
      </c>
      <c r="X122" s="154"/>
      <c r="Y122" s="96"/>
      <c r="Z122" s="411"/>
      <c r="AA122" s="55"/>
      <c r="AB122" s="55"/>
    </row>
    <row r="123" spans="1:28" x14ac:dyDescent="0.3">
      <c r="A123" s="147"/>
      <c r="B123" s="146"/>
      <c r="C123" s="28"/>
      <c r="D123" s="148"/>
      <c r="E123" s="37" t="s">
        <v>21</v>
      </c>
      <c r="F123" s="35">
        <v>0</v>
      </c>
      <c r="G123" s="39">
        <f>LARGE(F123:F124,1)</f>
        <v>0</v>
      </c>
      <c r="H123" s="16"/>
      <c r="I123" s="37" t="s">
        <v>21</v>
      </c>
      <c r="J123" s="35">
        <v>0</v>
      </c>
      <c r="K123" s="39">
        <f>LARGE(J123:J124,1)</f>
        <v>0</v>
      </c>
      <c r="L123" s="16"/>
      <c r="M123" s="37" t="s">
        <v>21</v>
      </c>
      <c r="N123" s="35">
        <v>0</v>
      </c>
      <c r="O123" s="39">
        <f>LARGE(N123:N124,1)</f>
        <v>0</v>
      </c>
      <c r="P123" s="16"/>
      <c r="Q123" s="37" t="s">
        <v>21</v>
      </c>
      <c r="R123" s="35">
        <v>0</v>
      </c>
      <c r="S123" s="39">
        <f>LARGE(R123:R124,1)</f>
        <v>0</v>
      </c>
      <c r="T123" s="19"/>
      <c r="U123" s="37" t="s">
        <v>21</v>
      </c>
      <c r="V123" s="35">
        <v>0</v>
      </c>
      <c r="W123" s="39">
        <f>LARGE(V123:V124,1)</f>
        <v>0</v>
      </c>
      <c r="X123" s="18"/>
      <c r="Y123" s="19">
        <v>0</v>
      </c>
      <c r="Z123" s="410"/>
      <c r="AA123" s="54"/>
      <c r="AB123" s="54"/>
    </row>
    <row r="124" spans="1:28" x14ac:dyDescent="0.3">
      <c r="A124" s="147"/>
      <c r="B124" s="146"/>
      <c r="C124" s="28"/>
      <c r="D124" s="148"/>
      <c r="E124" s="37" t="s">
        <v>22</v>
      </c>
      <c r="F124" s="35">
        <v>0</v>
      </c>
      <c r="G124" s="39"/>
      <c r="H124" s="16"/>
      <c r="I124" s="37" t="s">
        <v>22</v>
      </c>
      <c r="J124" s="35">
        <v>0</v>
      </c>
      <c r="K124" s="39"/>
      <c r="L124" s="16"/>
      <c r="M124" s="37" t="s">
        <v>22</v>
      </c>
      <c r="N124" s="35">
        <v>0</v>
      </c>
      <c r="O124" s="39"/>
      <c r="P124" s="16"/>
      <c r="Q124" s="37" t="s">
        <v>22</v>
      </c>
      <c r="R124" s="35">
        <v>0</v>
      </c>
      <c r="S124" s="39"/>
      <c r="T124" s="19"/>
      <c r="U124" s="37" t="s">
        <v>22</v>
      </c>
      <c r="V124" s="35">
        <v>0</v>
      </c>
      <c r="W124" s="39"/>
      <c r="X124" s="19"/>
      <c r="Y124" s="19"/>
      <c r="Z124" s="410"/>
      <c r="AA124" s="54"/>
      <c r="AB124" s="54"/>
    </row>
    <row r="125" spans="1:28" x14ac:dyDescent="0.3">
      <c r="A125" s="147"/>
      <c r="B125" s="146"/>
      <c r="C125" s="28"/>
      <c r="D125" s="148"/>
      <c r="E125" s="37"/>
      <c r="F125" s="35"/>
      <c r="G125" s="39"/>
      <c r="H125" s="16"/>
      <c r="I125" s="37"/>
      <c r="J125" s="35"/>
      <c r="K125" s="39"/>
      <c r="L125" s="16"/>
      <c r="M125" s="37"/>
      <c r="N125" s="35"/>
      <c r="O125" s="39"/>
      <c r="P125" s="16"/>
      <c r="Q125" s="37"/>
      <c r="R125" s="35"/>
      <c r="S125" s="39"/>
      <c r="T125" s="19"/>
      <c r="U125" s="37"/>
      <c r="V125" s="35"/>
      <c r="W125" s="39"/>
      <c r="X125" s="19"/>
      <c r="Y125" s="19"/>
      <c r="Z125" s="410"/>
      <c r="AA125" s="54"/>
      <c r="AB125" s="54"/>
    </row>
    <row r="126" spans="1:28" hidden="1" x14ac:dyDescent="0.3">
      <c r="A126" s="147"/>
      <c r="B126" s="146"/>
      <c r="C126" s="28"/>
      <c r="D126" s="148"/>
      <c r="E126" s="37" t="s">
        <v>21</v>
      </c>
      <c r="F126" s="35">
        <v>0</v>
      </c>
      <c r="G126" s="39">
        <f>LARGE(F126:F127,1)</f>
        <v>0</v>
      </c>
      <c r="H126" s="16"/>
      <c r="I126" s="37" t="s">
        <v>21</v>
      </c>
      <c r="J126" s="35">
        <v>0</v>
      </c>
      <c r="K126" s="39">
        <f>LARGE(J126:J127,1)</f>
        <v>0</v>
      </c>
      <c r="L126" s="16"/>
      <c r="M126" s="37" t="s">
        <v>21</v>
      </c>
      <c r="N126" s="35">
        <v>0</v>
      </c>
      <c r="O126" s="39">
        <f>LARGE(N126:N127,1)</f>
        <v>0</v>
      </c>
      <c r="P126" s="16"/>
      <c r="Q126" s="37" t="s">
        <v>21</v>
      </c>
      <c r="R126" s="35">
        <v>0</v>
      </c>
      <c r="S126" s="39">
        <f>LARGE(R126:R127,1)</f>
        <v>0</v>
      </c>
      <c r="T126" s="19"/>
      <c r="U126" s="37" t="s">
        <v>21</v>
      </c>
      <c r="V126" s="35">
        <v>0</v>
      </c>
      <c r="W126" s="39">
        <f>LARGE(V126:V127,1)</f>
        <v>0</v>
      </c>
      <c r="X126" s="19"/>
      <c r="Y126" s="19">
        <v>0</v>
      </c>
      <c r="Z126" s="410"/>
      <c r="AA126" s="54"/>
      <c r="AB126" s="54"/>
    </row>
    <row r="127" spans="1:28" hidden="1" x14ac:dyDescent="0.3">
      <c r="A127" s="147"/>
      <c r="B127" s="146"/>
      <c r="C127" s="28"/>
      <c r="D127" s="148"/>
      <c r="E127" s="37" t="s">
        <v>22</v>
      </c>
      <c r="F127" s="35">
        <v>0</v>
      </c>
      <c r="G127" s="39"/>
      <c r="H127" s="16"/>
      <c r="I127" s="37" t="s">
        <v>22</v>
      </c>
      <c r="J127" s="35">
        <v>0</v>
      </c>
      <c r="K127" s="39"/>
      <c r="L127" s="16"/>
      <c r="M127" s="37" t="s">
        <v>22</v>
      </c>
      <c r="N127" s="35">
        <v>0</v>
      </c>
      <c r="O127" s="39"/>
      <c r="P127" s="16"/>
      <c r="Q127" s="37" t="s">
        <v>22</v>
      </c>
      <c r="R127" s="35">
        <v>0</v>
      </c>
      <c r="S127" s="39"/>
      <c r="T127" s="19"/>
      <c r="U127" s="37" t="s">
        <v>22</v>
      </c>
      <c r="V127" s="35">
        <v>0</v>
      </c>
      <c r="W127" s="39"/>
      <c r="X127" s="19"/>
      <c r="Y127" s="19"/>
      <c r="Z127" s="410"/>
      <c r="AA127" s="54"/>
      <c r="AB127" s="54"/>
    </row>
    <row r="128" spans="1:28" hidden="1" x14ac:dyDescent="0.3">
      <c r="A128" s="147"/>
      <c r="B128" s="146"/>
      <c r="C128" s="28"/>
      <c r="D128" s="148"/>
      <c r="E128" s="37"/>
      <c r="F128" s="35"/>
      <c r="G128" s="39"/>
      <c r="H128" s="16"/>
      <c r="I128" s="37"/>
      <c r="J128" s="41"/>
      <c r="L128" s="16"/>
      <c r="M128" s="37"/>
      <c r="N128" s="41"/>
      <c r="P128" s="16"/>
      <c r="Q128" s="37"/>
      <c r="R128" s="41"/>
      <c r="T128" s="19"/>
      <c r="U128" s="37"/>
      <c r="V128" s="41"/>
      <c r="W128" s="9"/>
      <c r="X128" s="19"/>
      <c r="Y128" s="19"/>
      <c r="Z128" s="410"/>
      <c r="AA128" s="54"/>
      <c r="AB128" s="54"/>
    </row>
    <row r="129" spans="1:28" hidden="1" x14ac:dyDescent="0.3">
      <c r="A129" s="147"/>
      <c r="B129" s="146"/>
      <c r="C129" s="28"/>
      <c r="D129" s="148"/>
      <c r="E129" s="37" t="s">
        <v>21</v>
      </c>
      <c r="F129" s="35">
        <v>0</v>
      </c>
      <c r="G129" s="39">
        <f>LARGE(F129:F130,1)</f>
        <v>0</v>
      </c>
      <c r="H129" s="16"/>
      <c r="I129" s="37" t="s">
        <v>21</v>
      </c>
      <c r="J129" s="35">
        <v>0</v>
      </c>
      <c r="K129" s="39">
        <f>LARGE(J129:J130,1)</f>
        <v>0</v>
      </c>
      <c r="L129" s="16"/>
      <c r="M129" s="37" t="s">
        <v>21</v>
      </c>
      <c r="N129" s="35">
        <v>0</v>
      </c>
      <c r="O129" s="39">
        <f>LARGE(N129:N130,1)</f>
        <v>0</v>
      </c>
      <c r="P129" s="16"/>
      <c r="Q129" s="37" t="s">
        <v>21</v>
      </c>
      <c r="R129" s="35">
        <v>0</v>
      </c>
      <c r="S129" s="39">
        <f>LARGE(R129:R130,1)</f>
        <v>0</v>
      </c>
      <c r="T129" s="19"/>
      <c r="U129" s="37" t="s">
        <v>21</v>
      </c>
      <c r="V129" s="35">
        <v>0</v>
      </c>
      <c r="W129" s="39">
        <f>LARGE(V129:V130,1)</f>
        <v>0</v>
      </c>
      <c r="X129" s="19"/>
      <c r="Y129" s="19">
        <v>0</v>
      </c>
      <c r="Z129" s="410"/>
      <c r="AA129" s="54"/>
      <c r="AB129" s="54"/>
    </row>
    <row r="130" spans="1:28" hidden="1" x14ac:dyDescent="0.3">
      <c r="A130" s="147"/>
      <c r="B130" s="146"/>
      <c r="C130" s="28"/>
      <c r="D130" s="148"/>
      <c r="E130" s="37" t="s">
        <v>22</v>
      </c>
      <c r="F130" s="35">
        <v>0</v>
      </c>
      <c r="G130" s="39"/>
      <c r="H130" s="16"/>
      <c r="I130" s="37" t="s">
        <v>22</v>
      </c>
      <c r="J130" s="35">
        <v>0</v>
      </c>
      <c r="K130" s="39"/>
      <c r="L130" s="16"/>
      <c r="M130" s="37" t="s">
        <v>22</v>
      </c>
      <c r="N130" s="35">
        <v>0</v>
      </c>
      <c r="O130" s="39"/>
      <c r="P130" s="16"/>
      <c r="Q130" s="37" t="s">
        <v>22</v>
      </c>
      <c r="R130" s="35">
        <v>0</v>
      </c>
      <c r="S130" s="39"/>
      <c r="T130" s="19"/>
      <c r="U130" s="37" t="s">
        <v>22</v>
      </c>
      <c r="V130" s="35">
        <v>0</v>
      </c>
      <c r="W130" s="39"/>
      <c r="X130" s="19"/>
      <c r="Y130" s="19"/>
      <c r="Z130" s="410"/>
      <c r="AA130" s="54"/>
      <c r="AB130" s="54"/>
    </row>
    <row r="131" spans="1:28" hidden="1" x14ac:dyDescent="0.3">
      <c r="A131" s="147"/>
      <c r="B131" s="146"/>
      <c r="C131" s="28"/>
      <c r="D131" s="148"/>
      <c r="E131" s="37"/>
      <c r="F131" s="35"/>
      <c r="G131" s="39"/>
      <c r="H131" s="16"/>
      <c r="I131" s="37"/>
      <c r="J131" s="35"/>
      <c r="K131" s="39"/>
      <c r="L131" s="16"/>
      <c r="M131" s="37"/>
      <c r="N131" s="35"/>
      <c r="O131" s="39"/>
      <c r="P131" s="16"/>
      <c r="Q131" s="37"/>
      <c r="R131" s="35"/>
      <c r="S131" s="39"/>
      <c r="T131" s="19"/>
      <c r="U131" s="37"/>
      <c r="V131" s="35"/>
      <c r="W131" s="39"/>
      <c r="X131" s="19"/>
      <c r="Y131" s="19"/>
      <c r="Z131" s="410"/>
      <c r="AA131" s="54"/>
      <c r="AB131" s="54"/>
    </row>
    <row r="132" spans="1:28" hidden="1" x14ac:dyDescent="0.3">
      <c r="A132" s="147"/>
      <c r="B132" s="146"/>
      <c r="C132" s="28"/>
      <c r="D132" s="148"/>
      <c r="E132" s="37" t="s">
        <v>21</v>
      </c>
      <c r="F132" s="35">
        <v>0</v>
      </c>
      <c r="G132" s="39">
        <f>LARGE(F132:F133,1)</f>
        <v>0</v>
      </c>
      <c r="H132" s="16"/>
      <c r="I132" s="37" t="s">
        <v>21</v>
      </c>
      <c r="J132" s="35">
        <v>0</v>
      </c>
      <c r="K132" s="39">
        <f>LARGE(J132:J133,1)</f>
        <v>0</v>
      </c>
      <c r="L132" s="16"/>
      <c r="M132" s="37" t="s">
        <v>21</v>
      </c>
      <c r="N132" s="35">
        <v>0</v>
      </c>
      <c r="O132" s="39">
        <f>LARGE(N132:N133,1)</f>
        <v>0</v>
      </c>
      <c r="P132" s="16"/>
      <c r="Q132" s="37" t="s">
        <v>21</v>
      </c>
      <c r="R132" s="35">
        <v>0</v>
      </c>
      <c r="S132" s="39">
        <f>LARGE(R132:R133,1)</f>
        <v>0</v>
      </c>
      <c r="T132" s="19"/>
      <c r="U132" s="37" t="s">
        <v>21</v>
      </c>
      <c r="V132" s="35">
        <v>0</v>
      </c>
      <c r="W132" s="39">
        <f>LARGE(V132:V133,1)</f>
        <v>0</v>
      </c>
      <c r="X132" s="19"/>
      <c r="Y132" s="19">
        <v>0</v>
      </c>
      <c r="Z132" s="410">
        <f>RANK(Y132,$Y$9:$Y$56)</f>
        <v>3</v>
      </c>
      <c r="AA132" s="54"/>
      <c r="AB132" s="54"/>
    </row>
    <row r="133" spans="1:28" hidden="1" x14ac:dyDescent="0.3">
      <c r="A133" s="147"/>
      <c r="B133" s="146"/>
      <c r="C133" s="28"/>
      <c r="D133" s="148"/>
      <c r="E133" s="37" t="s">
        <v>22</v>
      </c>
      <c r="F133" s="35">
        <v>0</v>
      </c>
      <c r="G133" s="39"/>
      <c r="H133" s="16"/>
      <c r="I133" s="37" t="s">
        <v>22</v>
      </c>
      <c r="J133" s="35">
        <v>0</v>
      </c>
      <c r="K133" s="39"/>
      <c r="L133" s="16"/>
      <c r="M133" s="37" t="s">
        <v>22</v>
      </c>
      <c r="N133" s="35">
        <v>0</v>
      </c>
      <c r="O133" s="39"/>
      <c r="P133" s="16"/>
      <c r="Q133" s="37" t="s">
        <v>22</v>
      </c>
      <c r="R133" s="35">
        <v>0</v>
      </c>
      <c r="S133" s="39"/>
      <c r="T133" s="19"/>
      <c r="U133" s="37" t="s">
        <v>22</v>
      </c>
      <c r="V133" s="35">
        <v>0</v>
      </c>
      <c r="W133" s="39"/>
      <c r="X133" s="19"/>
      <c r="Y133" s="19"/>
      <c r="Z133" s="410"/>
      <c r="AA133" s="54"/>
      <c r="AB133" s="54"/>
    </row>
    <row r="134" spans="1:28" hidden="1" x14ac:dyDescent="0.3">
      <c r="A134" s="147"/>
      <c r="B134" s="146"/>
      <c r="C134" s="28"/>
      <c r="D134" s="148"/>
      <c r="E134" s="37"/>
      <c r="F134" s="35"/>
      <c r="G134" s="39"/>
      <c r="H134" s="16"/>
      <c r="I134" s="37"/>
      <c r="J134" s="41"/>
      <c r="L134" s="16"/>
      <c r="M134" s="37"/>
      <c r="N134" s="35"/>
      <c r="O134" s="39"/>
      <c r="P134" s="16"/>
      <c r="Q134" s="37"/>
      <c r="R134" s="35"/>
      <c r="S134" s="39"/>
      <c r="T134" s="19"/>
      <c r="U134" s="37"/>
      <c r="V134" s="35"/>
      <c r="W134" s="39"/>
      <c r="X134" s="19"/>
      <c r="Y134" s="19"/>
      <c r="Z134" s="410"/>
      <c r="AA134" s="54"/>
      <c r="AB134" s="54"/>
    </row>
    <row r="135" spans="1:28" hidden="1" x14ac:dyDescent="0.3">
      <c r="A135" s="147"/>
      <c r="B135" s="146"/>
      <c r="C135" s="28"/>
      <c r="D135" s="148"/>
      <c r="E135" s="37" t="s">
        <v>21</v>
      </c>
      <c r="F135" s="35">
        <v>0</v>
      </c>
      <c r="G135" s="39">
        <f>LARGE(F135:F136,1)</f>
        <v>0</v>
      </c>
      <c r="H135" s="16"/>
      <c r="I135" s="37" t="s">
        <v>21</v>
      </c>
      <c r="J135" s="35">
        <v>0</v>
      </c>
      <c r="K135" s="39">
        <f>LARGE(J135:J136,1)</f>
        <v>0</v>
      </c>
      <c r="L135" s="16"/>
      <c r="M135" s="37" t="s">
        <v>21</v>
      </c>
      <c r="N135" s="35">
        <v>0</v>
      </c>
      <c r="O135" s="39">
        <f>LARGE(N135:N136,1)</f>
        <v>0</v>
      </c>
      <c r="P135" s="16"/>
      <c r="Q135" s="37" t="s">
        <v>21</v>
      </c>
      <c r="R135" s="35">
        <v>0</v>
      </c>
      <c r="S135" s="39">
        <f>LARGE(R135:R136,1)</f>
        <v>0</v>
      </c>
      <c r="T135" s="19"/>
      <c r="U135" s="37" t="s">
        <v>21</v>
      </c>
      <c r="V135" s="35">
        <v>0</v>
      </c>
      <c r="W135" s="39">
        <f>LARGE(V135:V136,1)</f>
        <v>0</v>
      </c>
      <c r="X135" s="19"/>
      <c r="Y135" s="19">
        <v>0</v>
      </c>
      <c r="Z135" s="410">
        <f>RANK(Y135,$Y$9:$Y$56)</f>
        <v>3</v>
      </c>
      <c r="AA135" s="54"/>
      <c r="AB135" s="54"/>
    </row>
    <row r="136" spans="1:28" hidden="1" x14ac:dyDescent="0.3">
      <c r="A136" s="147"/>
      <c r="B136" s="146"/>
      <c r="C136" s="28"/>
      <c r="D136" s="148"/>
      <c r="E136" s="37" t="s">
        <v>22</v>
      </c>
      <c r="F136" s="35">
        <v>0</v>
      </c>
      <c r="G136" s="39"/>
      <c r="H136" s="16"/>
      <c r="I136" s="37" t="s">
        <v>22</v>
      </c>
      <c r="J136" s="35">
        <v>0</v>
      </c>
      <c r="K136" s="39"/>
      <c r="L136" s="16"/>
      <c r="M136" s="37" t="s">
        <v>22</v>
      </c>
      <c r="N136" s="35">
        <v>0</v>
      </c>
      <c r="O136" s="39"/>
      <c r="P136" s="16"/>
      <c r="Q136" s="37" t="s">
        <v>22</v>
      </c>
      <c r="R136" s="35">
        <v>0</v>
      </c>
      <c r="S136" s="39"/>
      <c r="T136" s="19"/>
      <c r="U136" s="37" t="s">
        <v>22</v>
      </c>
      <c r="V136" s="35">
        <v>0</v>
      </c>
      <c r="W136" s="39"/>
      <c r="X136" s="19"/>
      <c r="Y136" s="19"/>
      <c r="Z136" s="410"/>
      <c r="AA136" s="54"/>
      <c r="AB136" s="54"/>
    </row>
    <row r="137" spans="1:28" hidden="1" x14ac:dyDescent="0.3">
      <c r="A137" s="147"/>
      <c r="B137" s="146"/>
      <c r="C137" s="28"/>
      <c r="D137" s="148"/>
      <c r="E137" s="37"/>
      <c r="F137" s="35"/>
      <c r="G137" s="39"/>
      <c r="H137" s="16"/>
      <c r="I137" s="37"/>
      <c r="J137" s="35"/>
      <c r="K137" s="39"/>
      <c r="L137" s="16"/>
      <c r="M137" s="37"/>
      <c r="N137" s="35"/>
      <c r="O137" s="39"/>
      <c r="P137" s="16"/>
      <c r="Q137" s="37"/>
      <c r="R137" s="35"/>
      <c r="S137" s="39"/>
      <c r="T137" s="19"/>
      <c r="U137" s="37"/>
      <c r="V137" s="35"/>
      <c r="W137" s="39"/>
      <c r="X137" s="19"/>
      <c r="Y137" s="19"/>
      <c r="Z137" s="410"/>
      <c r="AA137" s="54"/>
      <c r="AB137" s="54"/>
    </row>
    <row r="138" spans="1:28" hidden="1" x14ac:dyDescent="0.3">
      <c r="A138" s="147"/>
      <c r="B138" s="146"/>
      <c r="C138" s="28"/>
      <c r="D138" s="148"/>
      <c r="E138" s="37" t="s">
        <v>21</v>
      </c>
      <c r="F138" s="35">
        <v>0</v>
      </c>
      <c r="G138" s="39">
        <f>LARGE(F138:F139,1)</f>
        <v>0</v>
      </c>
      <c r="H138" s="16"/>
      <c r="I138" s="37" t="s">
        <v>21</v>
      </c>
      <c r="J138" s="35">
        <v>0</v>
      </c>
      <c r="K138" s="39">
        <f>LARGE(J138:J139,1)</f>
        <v>0</v>
      </c>
      <c r="L138" s="16"/>
      <c r="M138" s="37" t="s">
        <v>21</v>
      </c>
      <c r="N138" s="35">
        <v>0</v>
      </c>
      <c r="O138" s="39">
        <f>LARGE(N138:N139,1)</f>
        <v>0</v>
      </c>
      <c r="P138" s="16"/>
      <c r="Q138" s="37" t="s">
        <v>21</v>
      </c>
      <c r="R138" s="35">
        <v>0</v>
      </c>
      <c r="S138" s="39">
        <f>LARGE(R138:R139,1)</f>
        <v>0</v>
      </c>
      <c r="T138" s="19"/>
      <c r="U138" s="37" t="s">
        <v>21</v>
      </c>
      <c r="V138" s="35">
        <v>0</v>
      </c>
      <c r="W138" s="39">
        <f>LARGE(V138:V139,1)</f>
        <v>0</v>
      </c>
      <c r="X138" s="19"/>
      <c r="Y138" s="19">
        <v>0</v>
      </c>
      <c r="Z138" s="410">
        <f>RANK(Y138,$Y$9:$Y$56)</f>
        <v>3</v>
      </c>
      <c r="AA138" s="54"/>
      <c r="AB138" s="54"/>
    </row>
    <row r="139" spans="1:28" hidden="1" x14ac:dyDescent="0.3">
      <c r="A139" s="147"/>
      <c r="B139" s="146"/>
      <c r="C139" s="28"/>
      <c r="D139" s="148"/>
      <c r="E139" s="37" t="s">
        <v>22</v>
      </c>
      <c r="F139" s="35">
        <v>0</v>
      </c>
      <c r="G139" s="39"/>
      <c r="H139" s="16"/>
      <c r="I139" s="37" t="s">
        <v>22</v>
      </c>
      <c r="J139" s="35">
        <v>0</v>
      </c>
      <c r="K139" s="39"/>
      <c r="L139" s="16"/>
      <c r="M139" s="37" t="s">
        <v>22</v>
      </c>
      <c r="N139" s="35">
        <v>0</v>
      </c>
      <c r="O139" s="39"/>
      <c r="P139" s="16"/>
      <c r="Q139" s="37" t="s">
        <v>22</v>
      </c>
      <c r="R139" s="35">
        <v>0</v>
      </c>
      <c r="S139" s="39"/>
      <c r="T139" s="19"/>
      <c r="U139" s="37" t="s">
        <v>22</v>
      </c>
      <c r="V139" s="35">
        <v>0</v>
      </c>
      <c r="W139" s="39"/>
      <c r="X139" s="19"/>
      <c r="Y139" s="19"/>
      <c r="Z139" s="410"/>
      <c r="AA139" s="54"/>
      <c r="AB139" s="54"/>
    </row>
    <row r="140" spans="1:28" hidden="1" x14ac:dyDescent="0.3">
      <c r="A140" s="147"/>
      <c r="B140" s="146"/>
      <c r="C140" s="28"/>
      <c r="D140" s="148"/>
      <c r="E140" s="37"/>
      <c r="F140" s="35"/>
      <c r="G140" s="39"/>
      <c r="H140" s="16"/>
      <c r="I140" s="37"/>
      <c r="J140" s="41"/>
      <c r="L140" s="16"/>
      <c r="M140" s="37"/>
      <c r="N140" s="35"/>
      <c r="O140" s="39"/>
      <c r="P140" s="16"/>
      <c r="Q140" s="37"/>
      <c r="R140" s="35"/>
      <c r="S140" s="39"/>
      <c r="T140" s="19"/>
      <c r="U140" s="37"/>
      <c r="V140" s="35"/>
      <c r="W140" s="39"/>
      <c r="X140" s="19"/>
      <c r="Y140" s="19"/>
      <c r="Z140" s="410"/>
      <c r="AA140" s="54"/>
      <c r="AB140" s="54"/>
    </row>
    <row r="141" spans="1:28" hidden="1" x14ac:dyDescent="0.3">
      <c r="A141" s="147"/>
      <c r="B141" s="146"/>
      <c r="C141" s="28"/>
      <c r="D141" s="148"/>
      <c r="E141" s="37" t="s">
        <v>21</v>
      </c>
      <c r="F141" s="35">
        <v>0</v>
      </c>
      <c r="G141" s="39">
        <f>LARGE(F141:F142,1)</f>
        <v>0</v>
      </c>
      <c r="H141" s="16"/>
      <c r="I141" s="37" t="s">
        <v>21</v>
      </c>
      <c r="J141" s="35">
        <v>0</v>
      </c>
      <c r="K141" s="39">
        <f>LARGE(J141:J142,1)</f>
        <v>0</v>
      </c>
      <c r="L141" s="16"/>
      <c r="M141" s="37" t="s">
        <v>21</v>
      </c>
      <c r="N141" s="35">
        <v>0</v>
      </c>
      <c r="O141" s="39">
        <f>LARGE(N141:N142,1)</f>
        <v>0</v>
      </c>
      <c r="P141" s="16"/>
      <c r="Q141" s="37" t="s">
        <v>21</v>
      </c>
      <c r="R141" s="35">
        <v>0</v>
      </c>
      <c r="S141" s="39">
        <f>LARGE(R141:R142,1)</f>
        <v>0</v>
      </c>
      <c r="T141" s="19"/>
      <c r="U141" s="37" t="s">
        <v>21</v>
      </c>
      <c r="V141" s="35">
        <v>0</v>
      </c>
      <c r="W141" s="39">
        <f>LARGE(V141:V142,1)</f>
        <v>0</v>
      </c>
      <c r="X141" s="19"/>
      <c r="Y141" s="19">
        <v>0</v>
      </c>
      <c r="Z141" s="410">
        <f>RANK(Y141,$Y$9:$Y$56)</f>
        <v>3</v>
      </c>
      <c r="AA141" s="54"/>
      <c r="AB141" s="54"/>
    </row>
    <row r="142" spans="1:28" hidden="1" x14ac:dyDescent="0.3">
      <c r="A142" s="147"/>
      <c r="B142" s="146"/>
      <c r="C142" s="28"/>
      <c r="D142" s="148"/>
      <c r="E142" s="37" t="s">
        <v>22</v>
      </c>
      <c r="F142" s="35">
        <v>0</v>
      </c>
      <c r="G142" s="39"/>
      <c r="H142" s="16"/>
      <c r="I142" s="37" t="s">
        <v>22</v>
      </c>
      <c r="J142" s="35">
        <v>0</v>
      </c>
      <c r="K142" s="39"/>
      <c r="L142" s="16"/>
      <c r="M142" s="37" t="s">
        <v>22</v>
      </c>
      <c r="N142" s="35">
        <v>0</v>
      </c>
      <c r="O142" s="39"/>
      <c r="P142" s="16"/>
      <c r="Q142" s="37" t="s">
        <v>22</v>
      </c>
      <c r="R142" s="35">
        <v>0</v>
      </c>
      <c r="S142" s="39"/>
      <c r="T142" s="19"/>
      <c r="U142" s="37" t="s">
        <v>22</v>
      </c>
      <c r="V142" s="35">
        <v>0</v>
      </c>
      <c r="W142" s="39"/>
      <c r="X142" s="19"/>
      <c r="Y142" s="19"/>
      <c r="Z142" s="410"/>
      <c r="AA142" s="54"/>
      <c r="AB142" s="54"/>
    </row>
    <row r="143" spans="1:28" hidden="1" x14ac:dyDescent="0.3">
      <c r="A143" s="147"/>
      <c r="B143" s="146"/>
      <c r="C143" s="28"/>
      <c r="D143" s="148"/>
      <c r="E143" s="37"/>
      <c r="F143" s="35"/>
      <c r="G143" s="39"/>
      <c r="H143" s="16"/>
      <c r="I143" s="37"/>
      <c r="J143" s="35"/>
      <c r="K143" s="39"/>
      <c r="L143" s="16"/>
      <c r="M143" s="37"/>
      <c r="N143" s="35"/>
      <c r="O143" s="39"/>
      <c r="P143" s="16"/>
      <c r="Q143" s="37"/>
      <c r="R143" s="35"/>
      <c r="S143" s="39"/>
      <c r="T143" s="19"/>
      <c r="U143" s="37"/>
      <c r="V143" s="35"/>
      <c r="W143" s="39"/>
      <c r="X143" s="19"/>
      <c r="Y143" s="19"/>
      <c r="Z143" s="410"/>
      <c r="AA143" s="54"/>
      <c r="AB143" s="54"/>
    </row>
    <row r="144" spans="1:28" hidden="1" x14ac:dyDescent="0.3">
      <c r="A144" s="147"/>
      <c r="B144" s="146"/>
      <c r="C144" s="28"/>
      <c r="D144" s="148"/>
      <c r="E144" s="37" t="s">
        <v>21</v>
      </c>
      <c r="F144" s="35">
        <v>0</v>
      </c>
      <c r="G144" s="39">
        <f>LARGE(F144:F145,1)</f>
        <v>0</v>
      </c>
      <c r="H144" s="16"/>
      <c r="I144" s="37" t="s">
        <v>21</v>
      </c>
      <c r="J144" s="35">
        <v>0</v>
      </c>
      <c r="K144" s="39">
        <f>LARGE(J144:J145,1)</f>
        <v>0</v>
      </c>
      <c r="L144" s="16"/>
      <c r="M144" s="37" t="s">
        <v>21</v>
      </c>
      <c r="N144" s="35">
        <v>0</v>
      </c>
      <c r="O144" s="39">
        <f>LARGE(N144:N145,1)</f>
        <v>0</v>
      </c>
      <c r="P144" s="16"/>
      <c r="Q144" s="37" t="s">
        <v>21</v>
      </c>
      <c r="R144" s="35">
        <v>0</v>
      </c>
      <c r="S144" s="39">
        <f>LARGE(R144:R145,1)</f>
        <v>0</v>
      </c>
      <c r="T144" s="19"/>
      <c r="U144" s="37" t="s">
        <v>21</v>
      </c>
      <c r="V144" s="35">
        <v>0</v>
      </c>
      <c r="W144" s="39">
        <f>LARGE(V144:V145,1)</f>
        <v>0</v>
      </c>
      <c r="X144" s="19"/>
      <c r="Y144" s="19">
        <v>0</v>
      </c>
      <c r="Z144" s="410">
        <f>RANK(Y144,$Y$9:$Y$56)</f>
        <v>3</v>
      </c>
      <c r="AA144" s="54"/>
      <c r="AB144" s="54"/>
    </row>
    <row r="145" spans="1:28" hidden="1" x14ac:dyDescent="0.3">
      <c r="A145" s="147"/>
      <c r="B145" s="146"/>
      <c r="C145" s="28"/>
      <c r="D145" s="148"/>
      <c r="E145" s="37" t="s">
        <v>22</v>
      </c>
      <c r="F145" s="35">
        <v>0</v>
      </c>
      <c r="G145" s="39"/>
      <c r="H145" s="16"/>
      <c r="I145" s="37" t="s">
        <v>22</v>
      </c>
      <c r="J145" s="35">
        <v>0</v>
      </c>
      <c r="K145" s="39"/>
      <c r="L145" s="16"/>
      <c r="M145" s="37" t="s">
        <v>22</v>
      </c>
      <c r="N145" s="35">
        <v>0</v>
      </c>
      <c r="O145" s="39"/>
      <c r="P145" s="16"/>
      <c r="Q145" s="37" t="s">
        <v>22</v>
      </c>
      <c r="R145" s="35">
        <v>0</v>
      </c>
      <c r="S145" s="39"/>
      <c r="T145" s="19"/>
      <c r="U145" s="37" t="s">
        <v>22</v>
      </c>
      <c r="V145" s="35">
        <v>0</v>
      </c>
      <c r="W145" s="39"/>
      <c r="X145" s="19"/>
      <c r="Y145" s="19"/>
      <c r="Z145" s="410"/>
      <c r="AA145" s="54"/>
      <c r="AB145" s="54"/>
    </row>
    <row r="146" spans="1:28" hidden="1" x14ac:dyDescent="0.3">
      <c r="A146" s="147"/>
      <c r="B146" s="146"/>
      <c r="C146" s="28"/>
      <c r="D146" s="148"/>
      <c r="E146" s="37"/>
      <c r="F146" s="35"/>
      <c r="G146" s="39"/>
      <c r="H146" s="16"/>
      <c r="I146" s="37"/>
      <c r="J146" s="41"/>
      <c r="L146" s="16"/>
      <c r="M146" s="37"/>
      <c r="N146" s="35"/>
      <c r="O146" s="39"/>
      <c r="P146" s="16"/>
      <c r="Q146" s="37"/>
      <c r="R146" s="35"/>
      <c r="S146" s="39"/>
      <c r="T146" s="19"/>
      <c r="U146" s="37"/>
      <c r="V146" s="35"/>
      <c r="W146" s="39"/>
      <c r="X146" s="19"/>
      <c r="Y146" s="19"/>
      <c r="Z146" s="410"/>
      <c r="AA146" s="54"/>
      <c r="AB146" s="54"/>
    </row>
    <row r="147" spans="1:28" hidden="1" x14ac:dyDescent="0.3">
      <c r="A147" s="147"/>
      <c r="B147" s="146"/>
      <c r="C147" s="28"/>
      <c r="D147" s="148"/>
      <c r="E147" s="37" t="s">
        <v>21</v>
      </c>
      <c r="F147" s="9">
        <v>0</v>
      </c>
      <c r="G147" s="39">
        <f>LARGE(F147:F148,1)</f>
        <v>0</v>
      </c>
      <c r="H147" s="16"/>
      <c r="I147" s="37" t="s">
        <v>21</v>
      </c>
      <c r="J147" s="35">
        <v>0</v>
      </c>
      <c r="K147" s="39">
        <f>LARGE(J147:J148,1)</f>
        <v>0</v>
      </c>
      <c r="L147" s="16"/>
      <c r="M147" s="37" t="s">
        <v>21</v>
      </c>
      <c r="N147" s="35">
        <v>0</v>
      </c>
      <c r="O147" s="39">
        <f>LARGE(N147:N148,1)</f>
        <v>0</v>
      </c>
      <c r="P147" s="16"/>
      <c r="Q147" s="37" t="s">
        <v>21</v>
      </c>
      <c r="R147" s="35">
        <v>0</v>
      </c>
      <c r="S147" s="39">
        <f>LARGE(R147:R148,1)</f>
        <v>0</v>
      </c>
      <c r="T147" s="19"/>
      <c r="U147" s="37" t="s">
        <v>21</v>
      </c>
      <c r="V147" s="35">
        <v>0</v>
      </c>
      <c r="W147" s="39">
        <f>LARGE(V147:V148,1)</f>
        <v>0</v>
      </c>
      <c r="X147" s="19"/>
      <c r="Y147" s="19">
        <v>0</v>
      </c>
      <c r="Z147" s="410">
        <f>RANK(Y147,$Y$9:$Y$56)</f>
        <v>3</v>
      </c>
      <c r="AA147" s="54"/>
      <c r="AB147" s="54"/>
    </row>
    <row r="148" spans="1:28" hidden="1" x14ac:dyDescent="0.3">
      <c r="A148" s="147"/>
      <c r="B148" s="146"/>
      <c r="C148" s="28"/>
      <c r="D148" s="148"/>
      <c r="E148" s="37" t="s">
        <v>32</v>
      </c>
      <c r="F148" s="9">
        <v>0</v>
      </c>
      <c r="G148" s="39"/>
      <c r="H148" s="16"/>
      <c r="I148" s="37" t="s">
        <v>22</v>
      </c>
      <c r="J148" s="35">
        <v>0</v>
      </c>
      <c r="K148" s="39"/>
      <c r="L148" s="16"/>
      <c r="M148" s="37" t="s">
        <v>22</v>
      </c>
      <c r="N148" s="35">
        <v>0</v>
      </c>
      <c r="O148" s="39"/>
      <c r="P148" s="16"/>
      <c r="Q148" s="37" t="s">
        <v>22</v>
      </c>
      <c r="R148" s="35">
        <v>0</v>
      </c>
      <c r="S148" s="39"/>
      <c r="T148" s="19"/>
      <c r="U148" s="37" t="s">
        <v>22</v>
      </c>
      <c r="V148" s="35">
        <v>0</v>
      </c>
      <c r="W148" s="39"/>
      <c r="X148" s="19"/>
      <c r="Y148" s="19"/>
      <c r="Z148" s="410"/>
      <c r="AA148" s="54"/>
      <c r="AB148" s="54"/>
    </row>
    <row r="149" spans="1:28" hidden="1" x14ac:dyDescent="0.3">
      <c r="A149" s="147"/>
      <c r="B149" s="146"/>
      <c r="C149" s="28"/>
      <c r="D149" s="148"/>
      <c r="E149" s="37"/>
      <c r="G149" s="39"/>
      <c r="H149" s="16"/>
      <c r="I149" s="37"/>
      <c r="J149" s="35"/>
      <c r="K149" s="39"/>
      <c r="L149" s="16"/>
      <c r="M149" s="37"/>
      <c r="N149" s="35"/>
      <c r="O149" s="39"/>
      <c r="P149" s="16"/>
      <c r="Q149" s="37"/>
      <c r="R149" s="35"/>
      <c r="S149" s="39"/>
      <c r="T149" s="19"/>
      <c r="U149" s="37"/>
      <c r="V149" s="35"/>
      <c r="W149" s="39"/>
      <c r="X149" s="19"/>
      <c r="Y149" s="19"/>
      <c r="Z149" s="410"/>
      <c r="AA149" s="54"/>
      <c r="AB149" s="54"/>
    </row>
    <row r="150" spans="1:28" hidden="1" x14ac:dyDescent="0.3">
      <c r="A150" s="147"/>
      <c r="B150" s="146"/>
      <c r="C150" s="28"/>
      <c r="D150" s="148"/>
      <c r="E150" s="37" t="s">
        <v>21</v>
      </c>
      <c r="F150" s="35">
        <v>0</v>
      </c>
      <c r="G150" s="39">
        <f>LARGE(F150:F151,1)</f>
        <v>0</v>
      </c>
      <c r="H150" s="16"/>
      <c r="I150" s="37" t="s">
        <v>21</v>
      </c>
      <c r="J150" s="35">
        <v>0</v>
      </c>
      <c r="K150" s="39">
        <f>LARGE(J150:J151,1)</f>
        <v>0</v>
      </c>
      <c r="L150" s="16"/>
      <c r="M150" s="37" t="s">
        <v>21</v>
      </c>
      <c r="N150" s="35">
        <v>0</v>
      </c>
      <c r="O150" s="39">
        <f>LARGE(N150:N151,1)</f>
        <v>0</v>
      </c>
      <c r="P150" s="16"/>
      <c r="Q150" s="37" t="s">
        <v>21</v>
      </c>
      <c r="R150" s="35">
        <v>0</v>
      </c>
      <c r="S150" s="39">
        <f>LARGE(R150:R151,1)</f>
        <v>0</v>
      </c>
      <c r="T150" s="19"/>
      <c r="U150" s="37" t="s">
        <v>21</v>
      </c>
      <c r="V150" s="35">
        <v>0</v>
      </c>
      <c r="W150" s="39">
        <f>LARGE(V150:V151,1)</f>
        <v>0</v>
      </c>
      <c r="X150" s="19"/>
      <c r="Y150" s="19">
        <v>0</v>
      </c>
      <c r="Z150" s="410">
        <f>RANK(Y150,$Y$9:$Y$56)</f>
        <v>3</v>
      </c>
      <c r="AA150" s="54"/>
      <c r="AB150" s="54"/>
    </row>
    <row r="151" spans="1:28" hidden="1" x14ac:dyDescent="0.3">
      <c r="A151" s="147"/>
      <c r="B151" s="146"/>
      <c r="C151" s="28"/>
      <c r="D151" s="148"/>
      <c r="E151" s="37" t="s">
        <v>22</v>
      </c>
      <c r="F151" s="35">
        <v>0</v>
      </c>
      <c r="G151" s="39"/>
      <c r="H151" s="16"/>
      <c r="I151" s="37" t="s">
        <v>22</v>
      </c>
      <c r="J151" s="35">
        <v>0</v>
      </c>
      <c r="K151" s="39"/>
      <c r="L151" s="16"/>
      <c r="M151" s="37" t="s">
        <v>22</v>
      </c>
      <c r="N151" s="35">
        <v>0</v>
      </c>
      <c r="O151" s="39"/>
      <c r="P151" s="16"/>
      <c r="Q151" s="37" t="s">
        <v>22</v>
      </c>
      <c r="R151" s="35">
        <v>0</v>
      </c>
      <c r="S151" s="39"/>
      <c r="T151" s="19"/>
      <c r="U151" s="37" t="s">
        <v>22</v>
      </c>
      <c r="V151" s="35">
        <v>0</v>
      </c>
      <c r="W151" s="39"/>
      <c r="X151" s="19"/>
      <c r="Y151" s="19"/>
      <c r="Z151" s="410"/>
      <c r="AA151" s="54"/>
      <c r="AB151" s="54"/>
    </row>
    <row r="152" spans="1:28" hidden="1" x14ac:dyDescent="0.3">
      <c r="A152" s="147"/>
      <c r="B152" s="146"/>
      <c r="C152" s="28"/>
      <c r="D152" s="148"/>
      <c r="E152" s="37"/>
      <c r="F152" s="35"/>
      <c r="G152" s="39"/>
      <c r="H152" s="16"/>
      <c r="I152" s="37"/>
      <c r="J152" s="41"/>
      <c r="L152" s="16"/>
      <c r="M152" s="37"/>
      <c r="N152" s="41"/>
      <c r="P152" s="16"/>
      <c r="Q152" s="37"/>
      <c r="R152" s="41"/>
      <c r="T152" s="19"/>
      <c r="U152" s="37"/>
      <c r="V152" s="41"/>
      <c r="W152" s="9"/>
      <c r="X152" s="19"/>
      <c r="Y152" s="19"/>
      <c r="Z152" s="410"/>
      <c r="AA152" s="54"/>
      <c r="AB152" s="54"/>
    </row>
    <row r="153" spans="1:28" hidden="1" x14ac:dyDescent="0.3">
      <c r="A153" s="147"/>
      <c r="B153" s="146"/>
      <c r="C153" s="28"/>
      <c r="D153" s="148"/>
      <c r="E153" s="37" t="s">
        <v>21</v>
      </c>
      <c r="F153" s="35">
        <v>0</v>
      </c>
      <c r="G153" s="39">
        <f>LARGE(F153:F154,1)</f>
        <v>0</v>
      </c>
      <c r="H153" s="16"/>
      <c r="I153" s="37" t="s">
        <v>21</v>
      </c>
      <c r="J153" s="35">
        <v>0</v>
      </c>
      <c r="K153" s="39">
        <f>LARGE(J153:J154,1)</f>
        <v>0</v>
      </c>
      <c r="L153" s="16"/>
      <c r="M153" s="37" t="s">
        <v>21</v>
      </c>
      <c r="N153" s="35">
        <v>0</v>
      </c>
      <c r="O153" s="39">
        <f>LARGE(N153:N154,1)</f>
        <v>0</v>
      </c>
      <c r="P153" s="16"/>
      <c r="Q153" s="37" t="s">
        <v>21</v>
      </c>
      <c r="R153" s="35">
        <v>0</v>
      </c>
      <c r="S153" s="39">
        <f>LARGE(R153:R154,1)</f>
        <v>0</v>
      </c>
      <c r="T153" s="19"/>
      <c r="U153" s="37" t="s">
        <v>21</v>
      </c>
      <c r="V153" s="35">
        <v>0</v>
      </c>
      <c r="W153" s="39">
        <f>LARGE(V153:V154,1)</f>
        <v>0</v>
      </c>
      <c r="X153" s="19"/>
      <c r="Y153" s="19">
        <v>0</v>
      </c>
      <c r="Z153" s="410">
        <f>RANK(Y153,$Y$9:$Y$56)</f>
        <v>3</v>
      </c>
      <c r="AA153" s="54"/>
      <c r="AB153" s="54"/>
    </row>
    <row r="154" spans="1:28" hidden="1" x14ac:dyDescent="0.3">
      <c r="A154" s="147"/>
      <c r="B154" s="146"/>
      <c r="C154" s="28"/>
      <c r="D154" s="148"/>
      <c r="E154" s="37" t="s">
        <v>22</v>
      </c>
      <c r="F154" s="35">
        <v>0</v>
      </c>
      <c r="G154" s="39"/>
      <c r="H154" s="16"/>
      <c r="I154" s="37" t="s">
        <v>22</v>
      </c>
      <c r="J154" s="35">
        <v>0</v>
      </c>
      <c r="K154" s="39"/>
      <c r="L154" s="16"/>
      <c r="M154" s="37" t="s">
        <v>22</v>
      </c>
      <c r="N154" s="35">
        <v>0</v>
      </c>
      <c r="O154" s="39"/>
      <c r="P154" s="16"/>
      <c r="Q154" s="37" t="s">
        <v>22</v>
      </c>
      <c r="R154" s="35">
        <v>0</v>
      </c>
      <c r="S154" s="39"/>
      <c r="T154" s="19"/>
      <c r="U154" s="37" t="s">
        <v>22</v>
      </c>
      <c r="V154" s="35">
        <v>0</v>
      </c>
      <c r="W154" s="39"/>
      <c r="X154" s="19"/>
      <c r="Y154" s="19"/>
      <c r="Z154" s="410"/>
      <c r="AA154" s="54"/>
      <c r="AB154" s="54"/>
    </row>
    <row r="155" spans="1:28" hidden="1" x14ac:dyDescent="0.3">
      <c r="A155" s="147"/>
      <c r="B155" s="146"/>
      <c r="C155" s="28"/>
      <c r="D155" s="148"/>
      <c r="E155" s="37"/>
      <c r="F155" s="35"/>
      <c r="G155" s="39"/>
      <c r="H155" s="16"/>
      <c r="I155" s="37"/>
      <c r="J155" s="35"/>
      <c r="K155" s="39"/>
      <c r="L155" s="16"/>
      <c r="M155" s="37"/>
      <c r="N155" s="35"/>
      <c r="O155" s="39"/>
      <c r="P155" s="16"/>
      <c r="Q155" s="37"/>
      <c r="R155" s="35"/>
      <c r="S155" s="39"/>
      <c r="T155" s="19"/>
      <c r="U155" s="37"/>
      <c r="V155" s="35"/>
      <c r="W155" s="39"/>
      <c r="X155" s="19"/>
      <c r="Y155" s="19"/>
      <c r="Z155" s="410"/>
      <c r="AA155" s="54"/>
      <c r="AB155" s="54"/>
    </row>
    <row r="156" spans="1:28" hidden="1" x14ac:dyDescent="0.3">
      <c r="A156" s="147"/>
      <c r="B156" s="146"/>
      <c r="C156" s="28"/>
      <c r="D156" s="148"/>
      <c r="E156" s="37" t="s">
        <v>21</v>
      </c>
      <c r="F156" s="35">
        <v>0</v>
      </c>
      <c r="G156" s="39">
        <f>LARGE(F156:F157,1)</f>
        <v>0</v>
      </c>
      <c r="H156" s="16"/>
      <c r="I156" s="37" t="s">
        <v>21</v>
      </c>
      <c r="J156" s="35">
        <v>0</v>
      </c>
      <c r="K156" s="39">
        <f>LARGE(J156:J157,1)</f>
        <v>0</v>
      </c>
      <c r="L156" s="16"/>
      <c r="M156" s="37" t="s">
        <v>21</v>
      </c>
      <c r="N156" s="35">
        <v>0</v>
      </c>
      <c r="O156" s="39">
        <f>LARGE(N156:N157,1)</f>
        <v>0</v>
      </c>
      <c r="P156" s="16"/>
      <c r="Q156" s="37" t="s">
        <v>21</v>
      </c>
      <c r="R156" s="35">
        <v>0</v>
      </c>
      <c r="S156" s="39">
        <f>LARGE(R156:R157,1)</f>
        <v>0</v>
      </c>
      <c r="T156" s="19"/>
      <c r="U156" s="37" t="s">
        <v>21</v>
      </c>
      <c r="V156" s="35">
        <v>0</v>
      </c>
      <c r="W156" s="39">
        <f>LARGE(V156:V157,1)</f>
        <v>0</v>
      </c>
      <c r="X156" s="19"/>
      <c r="Y156" s="19">
        <v>0</v>
      </c>
      <c r="Z156" s="410">
        <f>RANK(Y156,$Y$9:$Y$56)</f>
        <v>3</v>
      </c>
      <c r="AA156" s="54"/>
      <c r="AB156" s="54"/>
    </row>
    <row r="157" spans="1:28" hidden="1" x14ac:dyDescent="0.3">
      <c r="A157" s="147"/>
      <c r="B157" s="146"/>
      <c r="C157" s="28"/>
      <c r="D157" s="148"/>
      <c r="E157" s="37" t="s">
        <v>22</v>
      </c>
      <c r="F157" s="35">
        <v>0</v>
      </c>
      <c r="G157" s="39"/>
      <c r="H157" s="16"/>
      <c r="I157" s="37" t="s">
        <v>22</v>
      </c>
      <c r="J157" s="35">
        <v>0</v>
      </c>
      <c r="K157" s="39"/>
      <c r="L157" s="16"/>
      <c r="M157" s="37" t="s">
        <v>22</v>
      </c>
      <c r="N157" s="35">
        <v>0</v>
      </c>
      <c r="O157" s="39"/>
      <c r="P157" s="16"/>
      <c r="Q157" s="37" t="s">
        <v>22</v>
      </c>
      <c r="R157" s="35">
        <v>0</v>
      </c>
      <c r="S157" s="39"/>
      <c r="T157" s="19"/>
      <c r="U157" s="37" t="s">
        <v>22</v>
      </c>
      <c r="V157" s="35">
        <v>0</v>
      </c>
      <c r="W157" s="39"/>
      <c r="X157" s="19"/>
      <c r="Y157" s="19"/>
      <c r="Z157" s="410"/>
      <c r="AA157" s="54"/>
      <c r="AB157" s="54"/>
    </row>
    <row r="158" spans="1:28" hidden="1" x14ac:dyDescent="0.3">
      <c r="A158" s="147"/>
      <c r="B158" s="146"/>
      <c r="C158" s="28"/>
      <c r="D158" s="148"/>
      <c r="E158" s="37"/>
      <c r="F158" s="35"/>
      <c r="G158" s="39"/>
      <c r="H158" s="16"/>
      <c r="I158" s="37"/>
      <c r="J158" s="35"/>
      <c r="K158" s="39"/>
      <c r="L158" s="16"/>
      <c r="M158" s="37"/>
      <c r="N158" s="35"/>
      <c r="O158" s="39"/>
      <c r="P158" s="16"/>
      <c r="Q158" s="37"/>
      <c r="R158" s="35"/>
      <c r="S158" s="39"/>
      <c r="T158" s="19"/>
      <c r="U158" s="37"/>
      <c r="V158" s="35"/>
      <c r="W158" s="39"/>
      <c r="X158" s="19"/>
      <c r="Y158" s="19"/>
      <c r="Z158" s="410"/>
      <c r="AA158" s="54"/>
      <c r="AB158" s="54"/>
    </row>
    <row r="159" spans="1:28" hidden="1" x14ac:dyDescent="0.3">
      <c r="A159" s="147"/>
      <c r="B159" s="146"/>
      <c r="C159" s="28"/>
      <c r="D159" s="148"/>
      <c r="E159" s="37" t="s">
        <v>21</v>
      </c>
      <c r="F159" s="35">
        <v>0</v>
      </c>
      <c r="G159" s="39">
        <f>LARGE(F159:F160,1)</f>
        <v>0</v>
      </c>
      <c r="H159" s="16"/>
      <c r="I159" s="37" t="s">
        <v>21</v>
      </c>
      <c r="J159" s="35">
        <v>0</v>
      </c>
      <c r="K159" s="39">
        <f>LARGE(J159:J160,1)</f>
        <v>0</v>
      </c>
      <c r="L159" s="16"/>
      <c r="M159" s="37" t="s">
        <v>21</v>
      </c>
      <c r="N159" s="35">
        <v>0</v>
      </c>
      <c r="O159" s="39">
        <f>LARGE(N159:N160,1)</f>
        <v>0</v>
      </c>
      <c r="P159" s="16"/>
      <c r="Q159" s="37" t="s">
        <v>21</v>
      </c>
      <c r="R159" s="35">
        <v>0</v>
      </c>
      <c r="S159" s="39">
        <f>LARGE(R159:R160,1)</f>
        <v>0</v>
      </c>
      <c r="T159" s="19"/>
      <c r="U159" s="37" t="s">
        <v>21</v>
      </c>
      <c r="V159" s="35">
        <v>0</v>
      </c>
      <c r="W159" s="39">
        <f>LARGE(V159:V160,1)</f>
        <v>0</v>
      </c>
      <c r="X159" s="19"/>
      <c r="Y159" s="19">
        <v>0</v>
      </c>
      <c r="Z159" s="410">
        <f>RANK(Y159,$Y$9:$Y$56)</f>
        <v>3</v>
      </c>
      <c r="AA159" s="54"/>
      <c r="AB159" s="54"/>
    </row>
    <row r="160" spans="1:28" hidden="1" x14ac:dyDescent="0.3">
      <c r="A160" s="147"/>
      <c r="B160" s="146"/>
      <c r="C160" s="28"/>
      <c r="D160" s="148"/>
      <c r="E160" s="37" t="s">
        <v>22</v>
      </c>
      <c r="F160" s="35">
        <v>0</v>
      </c>
      <c r="G160" s="39"/>
      <c r="H160" s="16"/>
      <c r="I160" s="37" t="s">
        <v>22</v>
      </c>
      <c r="J160" s="35">
        <v>0</v>
      </c>
      <c r="K160" s="39"/>
      <c r="L160" s="16"/>
      <c r="M160" s="37" t="s">
        <v>22</v>
      </c>
      <c r="N160" s="35">
        <v>0</v>
      </c>
      <c r="O160" s="39"/>
      <c r="P160" s="16"/>
      <c r="Q160" s="37" t="s">
        <v>22</v>
      </c>
      <c r="R160" s="35">
        <v>0</v>
      </c>
      <c r="S160" s="39"/>
      <c r="T160" s="19"/>
      <c r="U160" s="37" t="s">
        <v>22</v>
      </c>
      <c r="V160" s="35">
        <v>0</v>
      </c>
      <c r="W160" s="39"/>
      <c r="X160" s="19"/>
      <c r="Y160" s="19"/>
      <c r="Z160" s="410"/>
      <c r="AA160" s="54"/>
      <c r="AB160" s="54"/>
    </row>
    <row r="161" spans="1:28" hidden="1" x14ac:dyDescent="0.3">
      <c r="A161" s="147"/>
      <c r="B161" s="146"/>
      <c r="C161" s="28"/>
      <c r="D161" s="148"/>
      <c r="E161" s="37"/>
      <c r="G161" s="39"/>
      <c r="H161" s="16"/>
      <c r="I161" s="37"/>
      <c r="J161" s="35"/>
      <c r="K161" s="39"/>
      <c r="L161" s="16"/>
      <c r="M161" s="37"/>
      <c r="N161" s="35"/>
      <c r="O161" s="39"/>
      <c r="P161" s="16"/>
      <c r="Q161" s="37"/>
      <c r="R161" s="35"/>
      <c r="S161" s="39"/>
      <c r="T161" s="19"/>
      <c r="U161" s="37"/>
      <c r="V161" s="35"/>
      <c r="W161" s="39"/>
      <c r="X161" s="19"/>
      <c r="Y161" s="19"/>
      <c r="Z161" s="410"/>
      <c r="AA161" s="54"/>
      <c r="AB161" s="54"/>
    </row>
    <row r="162" spans="1:28" hidden="1" x14ac:dyDescent="0.3">
      <c r="A162" s="147"/>
      <c r="B162" s="146"/>
      <c r="C162" s="28"/>
      <c r="D162" s="148"/>
      <c r="E162" s="37" t="s">
        <v>21</v>
      </c>
      <c r="F162" s="35">
        <v>0</v>
      </c>
      <c r="G162" s="39">
        <f>LARGE(F162:F163,1)</f>
        <v>0</v>
      </c>
      <c r="H162" s="16"/>
      <c r="I162" s="37" t="s">
        <v>21</v>
      </c>
      <c r="J162" s="35">
        <v>0</v>
      </c>
      <c r="K162" s="39">
        <f>LARGE(J162:J163,1)</f>
        <v>0</v>
      </c>
      <c r="L162" s="16"/>
      <c r="M162" s="37" t="s">
        <v>21</v>
      </c>
      <c r="N162" s="35">
        <v>0</v>
      </c>
      <c r="O162" s="39">
        <f>LARGE(N162:N163,1)</f>
        <v>0</v>
      </c>
      <c r="P162" s="16"/>
      <c r="Q162" s="37" t="s">
        <v>21</v>
      </c>
      <c r="R162" s="35">
        <v>0</v>
      </c>
      <c r="S162" s="39">
        <f>LARGE(R162:R163,1)</f>
        <v>0</v>
      </c>
      <c r="T162" s="19"/>
      <c r="U162" s="37" t="s">
        <v>21</v>
      </c>
      <c r="V162" s="35">
        <v>0</v>
      </c>
      <c r="W162" s="39">
        <f>LARGE(V162:V163,1)</f>
        <v>0</v>
      </c>
      <c r="X162" s="19"/>
      <c r="Y162" s="19">
        <v>0</v>
      </c>
      <c r="Z162" s="410">
        <f>RANK(Y162,$Y$9:$Y$56)</f>
        <v>3</v>
      </c>
      <c r="AA162" s="54"/>
      <c r="AB162" s="54"/>
    </row>
    <row r="163" spans="1:28" hidden="1" x14ac:dyDescent="0.3">
      <c r="A163" s="147"/>
      <c r="B163" s="146"/>
      <c r="C163" s="28"/>
      <c r="D163" s="148"/>
      <c r="E163" s="37" t="s">
        <v>22</v>
      </c>
      <c r="F163" s="35">
        <v>0</v>
      </c>
      <c r="G163" s="39"/>
      <c r="H163" s="16"/>
      <c r="I163" s="37" t="s">
        <v>22</v>
      </c>
      <c r="J163" s="35">
        <v>0</v>
      </c>
      <c r="K163" s="39"/>
      <c r="L163" s="16"/>
      <c r="M163" s="37" t="s">
        <v>22</v>
      </c>
      <c r="N163" s="35">
        <v>0</v>
      </c>
      <c r="O163" s="39"/>
      <c r="P163" s="16"/>
      <c r="Q163" s="37" t="s">
        <v>22</v>
      </c>
      <c r="R163" s="35">
        <v>0</v>
      </c>
      <c r="S163" s="39"/>
      <c r="T163" s="19"/>
      <c r="U163" s="37" t="s">
        <v>22</v>
      </c>
      <c r="V163" s="35">
        <v>0</v>
      </c>
      <c r="W163" s="39"/>
      <c r="X163" s="19"/>
      <c r="Y163" s="19"/>
      <c r="Z163" s="410"/>
      <c r="AA163" s="54"/>
      <c r="AB163" s="54"/>
    </row>
    <row r="164" spans="1:28" hidden="1" x14ac:dyDescent="0.3">
      <c r="A164" s="147"/>
      <c r="B164" s="146"/>
      <c r="C164" s="28"/>
      <c r="D164" s="148"/>
      <c r="E164" s="37"/>
      <c r="F164" s="35"/>
      <c r="G164" s="39"/>
      <c r="H164" s="16"/>
      <c r="I164" s="37"/>
      <c r="J164" s="35"/>
      <c r="K164" s="39"/>
      <c r="L164" s="16"/>
      <c r="M164" s="37"/>
      <c r="N164" s="35"/>
      <c r="O164" s="39"/>
      <c r="P164" s="16"/>
      <c r="Q164" s="37"/>
      <c r="R164" s="35"/>
      <c r="S164" s="39"/>
      <c r="T164" s="19"/>
      <c r="U164" s="37"/>
      <c r="V164" s="35"/>
      <c r="W164" s="39"/>
      <c r="X164" s="19"/>
      <c r="Y164" s="19"/>
      <c r="Z164" s="410"/>
      <c r="AA164" s="54"/>
      <c r="AB164" s="54"/>
    </row>
    <row r="165" spans="1:28" hidden="1" x14ac:dyDescent="0.3">
      <c r="A165" s="147"/>
      <c r="B165" s="146"/>
      <c r="C165" s="28"/>
      <c r="D165" s="148"/>
      <c r="E165" s="37" t="s">
        <v>21</v>
      </c>
      <c r="F165" s="35">
        <v>0</v>
      </c>
      <c r="G165" s="39">
        <f>LARGE(F165:F166,1)</f>
        <v>0</v>
      </c>
      <c r="H165" s="16"/>
      <c r="I165" s="37" t="s">
        <v>21</v>
      </c>
      <c r="J165" s="35">
        <v>0</v>
      </c>
      <c r="K165" s="39">
        <f>LARGE(J165:J166,1)</f>
        <v>0</v>
      </c>
      <c r="L165" s="16"/>
      <c r="M165" s="37" t="s">
        <v>21</v>
      </c>
      <c r="N165" s="35">
        <v>0</v>
      </c>
      <c r="O165" s="39">
        <f>LARGE(N165:N166,1)</f>
        <v>0</v>
      </c>
      <c r="P165" s="16"/>
      <c r="Q165" s="37" t="s">
        <v>21</v>
      </c>
      <c r="R165" s="35">
        <v>0</v>
      </c>
      <c r="S165" s="39">
        <f>LARGE(R165:R166,1)</f>
        <v>0</v>
      </c>
      <c r="T165" s="19"/>
      <c r="U165" s="37" t="s">
        <v>21</v>
      </c>
      <c r="V165" s="35">
        <v>0</v>
      </c>
      <c r="W165" s="39">
        <f>LARGE(V165:V166,1)</f>
        <v>0</v>
      </c>
      <c r="X165" s="19"/>
      <c r="Y165" s="19">
        <v>0</v>
      </c>
      <c r="Z165" s="410">
        <f>RANK(Y165,$Y$9:$Y$56)</f>
        <v>3</v>
      </c>
      <c r="AA165" s="54"/>
      <c r="AB165" s="54"/>
    </row>
    <row r="166" spans="1:28" hidden="1" x14ac:dyDescent="0.3">
      <c r="A166" s="147"/>
      <c r="B166" s="146"/>
      <c r="C166" s="28"/>
      <c r="D166" s="148"/>
      <c r="E166" s="37" t="s">
        <v>22</v>
      </c>
      <c r="F166" s="35">
        <v>0</v>
      </c>
      <c r="G166" s="39"/>
      <c r="H166" s="16"/>
      <c r="I166" s="37" t="s">
        <v>22</v>
      </c>
      <c r="J166" s="35">
        <v>0</v>
      </c>
      <c r="K166" s="39"/>
      <c r="L166" s="16"/>
      <c r="M166" s="37" t="s">
        <v>22</v>
      </c>
      <c r="N166" s="35">
        <v>0</v>
      </c>
      <c r="O166" s="39"/>
      <c r="P166" s="16"/>
      <c r="Q166" s="37" t="s">
        <v>22</v>
      </c>
      <c r="R166" s="35">
        <v>0</v>
      </c>
      <c r="S166" s="39"/>
      <c r="T166" s="19"/>
      <c r="U166" s="37" t="s">
        <v>22</v>
      </c>
      <c r="V166" s="35">
        <v>0</v>
      </c>
      <c r="W166" s="39"/>
      <c r="X166" s="19"/>
      <c r="Y166" s="19"/>
      <c r="Z166" s="410"/>
      <c r="AA166" s="54"/>
      <c r="AB166" s="54"/>
    </row>
    <row r="167" spans="1:28" hidden="1" x14ac:dyDescent="0.3">
      <c r="A167" s="147"/>
      <c r="B167" s="146"/>
      <c r="C167" s="28"/>
      <c r="D167" s="148"/>
      <c r="E167" s="37"/>
      <c r="F167" s="35"/>
      <c r="G167" s="39"/>
      <c r="H167" s="16"/>
      <c r="I167" s="37"/>
      <c r="J167" s="35"/>
      <c r="K167" s="39"/>
      <c r="L167" s="16"/>
      <c r="M167" s="37"/>
      <c r="N167" s="35"/>
      <c r="O167" s="39"/>
      <c r="P167" s="16"/>
      <c r="Q167" s="37"/>
      <c r="R167" s="35"/>
      <c r="S167" s="39"/>
      <c r="T167" s="19"/>
      <c r="U167" s="37"/>
      <c r="V167" s="35"/>
      <c r="W167" s="39"/>
      <c r="X167" s="19"/>
      <c r="Y167" s="19"/>
      <c r="Z167" s="410"/>
      <c r="AA167" s="54"/>
      <c r="AB167" s="54"/>
    </row>
    <row r="168" spans="1:28" hidden="1" x14ac:dyDescent="0.3">
      <c r="A168" s="147"/>
      <c r="B168" s="146"/>
      <c r="C168" s="28"/>
      <c r="D168" s="148"/>
      <c r="E168" s="37" t="s">
        <v>21</v>
      </c>
      <c r="F168" s="35">
        <v>0</v>
      </c>
      <c r="G168" s="39">
        <f>LARGE(F168:F169,1)</f>
        <v>0</v>
      </c>
      <c r="H168" s="16"/>
      <c r="I168" s="37" t="s">
        <v>21</v>
      </c>
      <c r="J168" s="35">
        <v>0</v>
      </c>
      <c r="K168" s="39">
        <f>LARGE(J168:J169,1)</f>
        <v>0</v>
      </c>
      <c r="L168" s="16"/>
      <c r="M168" s="37" t="s">
        <v>21</v>
      </c>
      <c r="N168" s="35">
        <v>0</v>
      </c>
      <c r="O168" s="39">
        <f>LARGE(N168:N169,1)</f>
        <v>0</v>
      </c>
      <c r="P168" s="16"/>
      <c r="Q168" s="37" t="s">
        <v>21</v>
      </c>
      <c r="R168" s="35">
        <v>0</v>
      </c>
      <c r="S168" s="39">
        <f>LARGE(R168:R169,1)</f>
        <v>0</v>
      </c>
      <c r="T168" s="19"/>
      <c r="U168" s="37" t="s">
        <v>21</v>
      </c>
      <c r="V168" s="35">
        <v>0</v>
      </c>
      <c r="W168" s="39">
        <f>LARGE(V168:V169,1)</f>
        <v>0</v>
      </c>
      <c r="X168" s="19"/>
      <c r="Y168" s="19">
        <v>0</v>
      </c>
      <c r="Z168" s="410">
        <f>RANK(Y168,$Y$9:$Y$56)</f>
        <v>3</v>
      </c>
      <c r="AA168" s="54"/>
      <c r="AB168" s="54"/>
    </row>
    <row r="169" spans="1:28" hidden="1" x14ac:dyDescent="0.3">
      <c r="A169" s="147"/>
      <c r="B169" s="146"/>
      <c r="C169" s="28"/>
      <c r="D169" s="148"/>
      <c r="E169" s="37" t="s">
        <v>22</v>
      </c>
      <c r="F169" s="35">
        <v>0</v>
      </c>
      <c r="G169" s="39"/>
      <c r="H169" s="16"/>
      <c r="I169" s="37" t="s">
        <v>22</v>
      </c>
      <c r="J169" s="35">
        <v>0</v>
      </c>
      <c r="K169" s="39"/>
      <c r="L169" s="16"/>
      <c r="M169" s="37" t="s">
        <v>22</v>
      </c>
      <c r="N169" s="35">
        <v>0</v>
      </c>
      <c r="O169" s="39"/>
      <c r="P169" s="16"/>
      <c r="Q169" s="37" t="s">
        <v>22</v>
      </c>
      <c r="R169" s="35">
        <v>0</v>
      </c>
      <c r="S169" s="39"/>
      <c r="T169" s="19"/>
      <c r="U169" s="37" t="s">
        <v>22</v>
      </c>
      <c r="V169" s="35">
        <v>0</v>
      </c>
      <c r="W169" s="39"/>
      <c r="X169" s="19"/>
      <c r="Y169" s="19"/>
      <c r="Z169" s="410"/>
      <c r="AA169" s="54"/>
      <c r="AB169" s="54"/>
    </row>
    <row r="170" spans="1:28" ht="15" thickBot="1" x14ac:dyDescent="0.35">
      <c r="A170" s="147"/>
      <c r="B170" s="143"/>
      <c r="C170" s="33"/>
      <c r="D170" s="145"/>
      <c r="E170" s="98"/>
      <c r="F170" s="42"/>
      <c r="G170" s="40"/>
      <c r="H170" s="17"/>
      <c r="I170" s="98"/>
      <c r="J170" s="42"/>
      <c r="K170" s="40"/>
      <c r="L170" s="17"/>
      <c r="M170" s="38"/>
      <c r="N170" s="42"/>
      <c r="O170" s="40"/>
      <c r="P170" s="17"/>
      <c r="Q170" s="38"/>
      <c r="R170" s="42"/>
      <c r="S170" s="40"/>
      <c r="T170" s="20"/>
      <c r="U170" s="38"/>
      <c r="V170" s="42"/>
      <c r="W170" s="40"/>
      <c r="X170" s="20"/>
      <c r="Y170" s="20"/>
      <c r="Z170" s="412"/>
      <c r="AA170" s="56"/>
      <c r="AB170" s="56"/>
    </row>
    <row r="173" spans="1:28" ht="16.2" thickBot="1" x14ac:dyDescent="0.35">
      <c r="A173" s="147"/>
      <c r="B173" s="46" t="s">
        <v>275</v>
      </c>
      <c r="C173" s="46"/>
      <c r="D173" s="46"/>
      <c r="E173" s="46"/>
      <c r="F173" s="46"/>
      <c r="G173" s="46"/>
      <c r="H173" s="147"/>
      <c r="I173" s="147"/>
      <c r="L173" s="147"/>
      <c r="M173" s="147"/>
      <c r="P173" s="147"/>
      <c r="Q173" s="147"/>
      <c r="R173" s="147"/>
      <c r="U173" s="147"/>
      <c r="V173" s="147"/>
      <c r="W173" s="9"/>
      <c r="X173" s="9"/>
      <c r="Y173" s="9"/>
      <c r="Z173" s="410"/>
      <c r="AA173" s="149"/>
      <c r="AB173" s="149"/>
    </row>
    <row r="174" spans="1:28" ht="21.6" thickBot="1" x14ac:dyDescent="0.45">
      <c r="A174" s="147"/>
      <c r="B174" s="103" t="s">
        <v>19</v>
      </c>
      <c r="C174" s="104"/>
      <c r="D174" s="104"/>
      <c r="E174" s="104"/>
      <c r="F174" s="105"/>
      <c r="G174" s="105"/>
      <c r="H174" s="104"/>
      <c r="I174" s="104"/>
      <c r="J174" s="105"/>
      <c r="K174" s="105"/>
      <c r="L174" s="104"/>
      <c r="M174" s="104"/>
      <c r="N174" s="105"/>
      <c r="O174" s="105"/>
      <c r="P174" s="104"/>
      <c r="Q174" s="104"/>
      <c r="R174" s="104"/>
      <c r="S174" s="105"/>
      <c r="T174" s="105"/>
      <c r="U174" s="104"/>
      <c r="V174" s="104"/>
      <c r="W174" s="105"/>
      <c r="X174" s="105"/>
      <c r="Y174" s="105"/>
      <c r="Z174" s="229"/>
      <c r="AA174" s="539"/>
      <c r="AB174" s="106"/>
    </row>
    <row r="175" spans="1:28" x14ac:dyDescent="0.3">
      <c r="A175" s="148"/>
      <c r="B175" s="681" t="s">
        <v>20</v>
      </c>
      <c r="C175" s="682"/>
      <c r="D175" s="682"/>
      <c r="E175" s="682"/>
      <c r="F175" s="682"/>
      <c r="G175" s="682"/>
      <c r="H175" s="682"/>
      <c r="I175" s="682"/>
      <c r="J175" s="682"/>
      <c r="K175" s="682"/>
      <c r="L175" s="682"/>
      <c r="M175" s="682"/>
      <c r="N175" s="682"/>
      <c r="O175" s="682"/>
      <c r="P175" s="682"/>
      <c r="Q175" s="682"/>
      <c r="R175" s="682"/>
      <c r="S175" s="682"/>
      <c r="T175" s="682"/>
      <c r="U175" s="682"/>
      <c r="V175" s="682"/>
      <c r="W175" s="682"/>
      <c r="X175" s="682"/>
      <c r="Y175" s="682"/>
      <c r="Z175" s="682"/>
      <c r="AA175" s="682"/>
      <c r="AB175" s="683"/>
    </row>
    <row r="176" spans="1:28" ht="15" thickBot="1" x14ac:dyDescent="0.35">
      <c r="A176" s="148"/>
      <c r="B176" s="693"/>
      <c r="C176" s="694"/>
      <c r="D176" s="694"/>
      <c r="E176" s="694"/>
      <c r="F176" s="694"/>
      <c r="G176" s="694"/>
      <c r="H176" s="694"/>
      <c r="I176" s="694"/>
      <c r="J176" s="694"/>
      <c r="K176" s="694"/>
      <c r="L176" s="694"/>
      <c r="M176" s="694"/>
      <c r="N176" s="694"/>
      <c r="O176" s="694"/>
      <c r="P176" s="694"/>
      <c r="Q176" s="694"/>
      <c r="R176" s="694"/>
      <c r="S176" s="694"/>
      <c r="T176" s="694"/>
      <c r="U176" s="694"/>
      <c r="V176" s="694"/>
      <c r="W176" s="694"/>
      <c r="X176" s="694"/>
      <c r="Y176" s="694"/>
      <c r="Z176" s="694"/>
      <c r="AA176" s="694"/>
      <c r="AB176" s="695"/>
    </row>
    <row r="177" spans="1:28" ht="15" thickBot="1" x14ac:dyDescent="0.35">
      <c r="A177" s="148"/>
      <c r="B177" s="108" t="s">
        <v>12</v>
      </c>
      <c r="C177" s="109"/>
      <c r="D177" s="109"/>
      <c r="E177" s="109"/>
      <c r="F177" s="110"/>
      <c r="G177" s="110"/>
      <c r="H177" s="109"/>
      <c r="I177" s="109"/>
      <c r="J177" s="110">
        <v>46.2</v>
      </c>
      <c r="K177" s="110"/>
      <c r="L177" s="109"/>
      <c r="M177" s="109"/>
      <c r="N177" s="110">
        <v>45.1</v>
      </c>
      <c r="O177" s="110"/>
      <c r="P177" s="109"/>
      <c r="Q177" s="109"/>
      <c r="R177" s="109"/>
      <c r="S177" s="110"/>
      <c r="T177" s="110"/>
      <c r="U177" s="109"/>
      <c r="V177" s="109"/>
      <c r="W177" s="110"/>
      <c r="X177" s="110"/>
      <c r="Y177" s="110"/>
      <c r="Z177" s="225"/>
      <c r="AA177" s="540"/>
      <c r="AB177" s="107"/>
    </row>
    <row r="178" spans="1:28" ht="30.6" thickBot="1" x14ac:dyDescent="0.45">
      <c r="A178" s="147"/>
      <c r="B178" s="43" t="s">
        <v>54</v>
      </c>
      <c r="C178" s="24"/>
      <c r="D178" s="27"/>
      <c r="E178" s="678" t="s">
        <v>75</v>
      </c>
      <c r="F178" s="679"/>
      <c r="G178" s="680"/>
      <c r="H178" s="25"/>
      <c r="I178" s="678" t="s">
        <v>7</v>
      </c>
      <c r="J178" s="679"/>
      <c r="K178" s="680"/>
      <c r="L178" s="23"/>
      <c r="M178" s="678" t="s">
        <v>76</v>
      </c>
      <c r="N178" s="679"/>
      <c r="O178" s="680"/>
      <c r="P178" s="23"/>
      <c r="Q178" s="678" t="s">
        <v>124</v>
      </c>
      <c r="R178" s="679"/>
      <c r="S178" s="680"/>
      <c r="T178" s="21"/>
      <c r="U178" s="679"/>
      <c r="V178" s="679"/>
      <c r="W178" s="680"/>
      <c r="X178" s="140"/>
      <c r="Y178" s="356" t="s">
        <v>264</v>
      </c>
      <c r="Z178" s="408" t="s">
        <v>45</v>
      </c>
      <c r="AA178" s="58" t="s">
        <v>289</v>
      </c>
      <c r="AB178" s="52" t="s">
        <v>31</v>
      </c>
    </row>
    <row r="179" spans="1:28" ht="15" thickBot="1" x14ac:dyDescent="0.35">
      <c r="A179" s="147"/>
      <c r="B179" s="26" t="s">
        <v>0</v>
      </c>
      <c r="C179" s="91" t="s">
        <v>1</v>
      </c>
      <c r="D179" s="27" t="s">
        <v>2</v>
      </c>
      <c r="E179" s="99"/>
      <c r="F179" s="36" t="s">
        <v>10</v>
      </c>
      <c r="G179" s="100" t="s">
        <v>8</v>
      </c>
      <c r="H179" s="23"/>
      <c r="I179" s="101"/>
      <c r="J179" s="102" t="s">
        <v>10</v>
      </c>
      <c r="K179" s="36" t="s">
        <v>8</v>
      </c>
      <c r="L179" s="23"/>
      <c r="M179" s="101"/>
      <c r="N179" s="102" t="s">
        <v>10</v>
      </c>
      <c r="O179" s="36" t="s">
        <v>8</v>
      </c>
      <c r="P179" s="23"/>
      <c r="Q179" s="101"/>
      <c r="R179" s="95" t="s">
        <v>10</v>
      </c>
      <c r="S179" s="36" t="s">
        <v>6</v>
      </c>
      <c r="T179" s="96"/>
      <c r="U179" s="101"/>
      <c r="V179" s="95" t="s">
        <v>10</v>
      </c>
      <c r="W179" s="154" t="s">
        <v>6</v>
      </c>
      <c r="X179" s="154"/>
      <c r="Y179" s="96"/>
      <c r="Z179" s="229"/>
      <c r="AA179" s="55"/>
      <c r="AB179" s="55"/>
    </row>
    <row r="180" spans="1:28" x14ac:dyDescent="0.3">
      <c r="A180" s="147"/>
      <c r="B180" s="365" t="s">
        <v>108</v>
      </c>
      <c r="C180" s="441" t="s">
        <v>79</v>
      </c>
      <c r="D180" s="148"/>
      <c r="E180" s="37" t="s">
        <v>21</v>
      </c>
      <c r="F180" s="35">
        <v>0</v>
      </c>
      <c r="G180" s="39">
        <f>LARGE(F180:F181,1)</f>
        <v>0</v>
      </c>
      <c r="H180" s="16"/>
      <c r="I180" s="37" t="s">
        <v>21</v>
      </c>
      <c r="J180" s="35">
        <v>0</v>
      </c>
      <c r="K180" s="39">
        <f>LARGE(J180:J181,1)</f>
        <v>0</v>
      </c>
      <c r="L180" s="16"/>
      <c r="M180" s="37" t="s">
        <v>21</v>
      </c>
      <c r="N180" s="35">
        <v>0</v>
      </c>
      <c r="O180" s="39">
        <f>LARGE(N180:N181,1)</f>
        <v>0</v>
      </c>
      <c r="P180" s="16"/>
      <c r="Q180" s="37" t="s">
        <v>21</v>
      </c>
      <c r="R180" s="35">
        <v>0</v>
      </c>
      <c r="S180" s="39">
        <f>LARGE(R180:R181,1)</f>
        <v>0</v>
      </c>
      <c r="T180" s="19"/>
      <c r="U180" s="37" t="s">
        <v>21</v>
      </c>
      <c r="V180" s="35">
        <v>0</v>
      </c>
      <c r="W180" s="39">
        <f>LARGE(V180:V181,1)</f>
        <v>0</v>
      </c>
      <c r="X180" s="18"/>
      <c r="Y180" s="19">
        <v>0</v>
      </c>
      <c r="Z180" s="230"/>
      <c r="AA180" s="54"/>
      <c r="AB180" s="263" t="s">
        <v>169</v>
      </c>
    </row>
    <row r="181" spans="1:28" x14ac:dyDescent="0.3">
      <c r="A181" s="147"/>
      <c r="B181" s="365" t="s">
        <v>224</v>
      </c>
      <c r="C181" s="407"/>
      <c r="D181" s="148"/>
      <c r="E181" s="37" t="s">
        <v>22</v>
      </c>
      <c r="F181" s="35">
        <v>0</v>
      </c>
      <c r="G181" s="39"/>
      <c r="H181" s="16"/>
      <c r="I181" s="37" t="s">
        <v>22</v>
      </c>
      <c r="J181" s="35">
        <v>0</v>
      </c>
      <c r="K181" s="39"/>
      <c r="L181" s="16"/>
      <c r="M181" s="37" t="s">
        <v>22</v>
      </c>
      <c r="N181" s="35">
        <v>0</v>
      </c>
      <c r="O181" s="39"/>
      <c r="P181" s="16"/>
      <c r="Q181" s="37" t="s">
        <v>22</v>
      </c>
      <c r="R181" s="35">
        <v>0</v>
      </c>
      <c r="S181" s="39"/>
      <c r="T181" s="19"/>
      <c r="U181" s="37" t="s">
        <v>22</v>
      </c>
      <c r="V181" s="35">
        <v>0</v>
      </c>
      <c r="W181" s="39"/>
      <c r="X181" s="19"/>
      <c r="Y181" s="19"/>
      <c r="Z181" s="230"/>
      <c r="AA181" s="54"/>
      <c r="AB181" s="54"/>
    </row>
    <row r="182" spans="1:28" x14ac:dyDescent="0.3">
      <c r="A182" s="147"/>
      <c r="B182" s="146"/>
      <c r="C182" s="28"/>
      <c r="D182" s="148"/>
      <c r="E182" s="37"/>
      <c r="F182" s="35"/>
      <c r="G182" s="39"/>
      <c r="H182" s="16"/>
      <c r="I182" s="37"/>
      <c r="J182" s="35"/>
      <c r="K182" s="39"/>
      <c r="L182" s="16"/>
      <c r="M182" s="37"/>
      <c r="N182" s="35"/>
      <c r="O182" s="39"/>
      <c r="P182" s="16"/>
      <c r="Q182" s="37"/>
      <c r="R182" s="35"/>
      <c r="S182" s="39"/>
      <c r="T182" s="19"/>
      <c r="U182" s="37"/>
      <c r="V182" s="35"/>
      <c r="W182" s="39"/>
      <c r="X182" s="19"/>
      <c r="Y182" s="19"/>
      <c r="Z182" s="230"/>
      <c r="AA182" s="54"/>
      <c r="AB182" s="54"/>
    </row>
    <row r="183" spans="1:28" x14ac:dyDescent="0.3">
      <c r="A183" s="147"/>
      <c r="B183" s="365" t="s">
        <v>103</v>
      </c>
      <c r="C183" s="441" t="s">
        <v>143</v>
      </c>
      <c r="D183" s="148"/>
      <c r="E183" s="37" t="s">
        <v>21</v>
      </c>
      <c r="F183" s="35">
        <v>0</v>
      </c>
      <c r="G183" s="39">
        <v>0</v>
      </c>
      <c r="H183" s="16"/>
      <c r="I183" s="37" t="s">
        <v>21</v>
      </c>
      <c r="J183" s="35">
        <v>0</v>
      </c>
      <c r="K183" s="443">
        <f>LARGE(J183:J184,1)</f>
        <v>0</v>
      </c>
      <c r="L183" s="16"/>
      <c r="M183" s="37" t="s">
        <v>21</v>
      </c>
      <c r="N183" s="35">
        <v>0</v>
      </c>
      <c r="O183" s="449">
        <f>LARGE(N183:N184,1)</f>
        <v>0</v>
      </c>
      <c r="P183" s="16"/>
      <c r="Q183" s="37" t="s">
        <v>21</v>
      </c>
      <c r="R183" s="35">
        <v>0</v>
      </c>
      <c r="S183" s="39">
        <f>LARGE(R183:R184,1)</f>
        <v>0</v>
      </c>
      <c r="T183" s="19"/>
      <c r="U183" s="37" t="s">
        <v>21</v>
      </c>
      <c r="V183" s="35">
        <v>0</v>
      </c>
      <c r="W183" s="39">
        <f>LARGE(V183:V184,1)</f>
        <v>0</v>
      </c>
      <c r="X183" s="19"/>
      <c r="Y183" s="19">
        <v>0</v>
      </c>
      <c r="Z183" s="230"/>
      <c r="AA183" s="54"/>
      <c r="AB183" s="54"/>
    </row>
    <row r="184" spans="1:28" x14ac:dyDescent="0.3">
      <c r="A184" s="147"/>
      <c r="B184" s="365" t="s">
        <v>288</v>
      </c>
      <c r="C184" s="28"/>
      <c r="D184" s="148"/>
      <c r="E184" s="37" t="s">
        <v>22</v>
      </c>
      <c r="F184" s="35">
        <v>0</v>
      </c>
      <c r="G184" s="39"/>
      <c r="H184" s="16"/>
      <c r="I184" s="37" t="s">
        <v>22</v>
      </c>
      <c r="J184" s="35">
        <v>0</v>
      </c>
      <c r="K184" s="39"/>
      <c r="L184" s="16"/>
      <c r="M184" s="37" t="s">
        <v>22</v>
      </c>
      <c r="N184" s="35">
        <v>0</v>
      </c>
      <c r="O184" s="39"/>
      <c r="P184" s="16"/>
      <c r="Q184" s="37" t="s">
        <v>22</v>
      </c>
      <c r="R184" s="35">
        <v>0</v>
      </c>
      <c r="S184" s="39"/>
      <c r="T184" s="19"/>
      <c r="U184" s="37" t="s">
        <v>22</v>
      </c>
      <c r="V184" s="35">
        <v>0</v>
      </c>
      <c r="W184" s="39"/>
      <c r="X184" s="19"/>
      <c r="Y184" s="19"/>
      <c r="Z184" s="230"/>
      <c r="AA184" s="54"/>
      <c r="AB184" s="54"/>
    </row>
    <row r="185" spans="1:28" x14ac:dyDescent="0.3">
      <c r="A185" s="147"/>
      <c r="B185" s="365" t="s">
        <v>285</v>
      </c>
      <c r="C185" s="28"/>
      <c r="D185" s="148"/>
      <c r="E185" s="37"/>
      <c r="F185" s="35"/>
      <c r="G185" s="39"/>
      <c r="H185" s="16"/>
      <c r="I185" s="37"/>
      <c r="J185" s="41"/>
      <c r="L185" s="16"/>
      <c r="M185" s="37"/>
      <c r="N185" s="41"/>
      <c r="P185" s="16"/>
      <c r="Q185" s="37"/>
      <c r="R185" s="41"/>
      <c r="T185" s="19"/>
      <c r="U185" s="37"/>
      <c r="V185" s="41"/>
      <c r="W185" s="9"/>
      <c r="X185" s="19"/>
      <c r="Y185" s="19"/>
      <c r="Z185" s="230"/>
      <c r="AA185" s="54"/>
      <c r="AB185" s="54"/>
    </row>
    <row r="186" spans="1:28" x14ac:dyDescent="0.3">
      <c r="A186" s="448"/>
      <c r="B186" s="360"/>
      <c r="C186" s="441"/>
      <c r="D186" s="450"/>
      <c r="E186" s="37"/>
      <c r="F186" s="35"/>
      <c r="G186" s="39"/>
      <c r="H186" s="16"/>
      <c r="I186" s="37"/>
      <c r="K186" s="39"/>
      <c r="L186" s="16"/>
      <c r="M186" s="37"/>
      <c r="N186" s="29"/>
      <c r="P186" s="16"/>
      <c r="Q186" s="37"/>
      <c r="R186" s="9"/>
      <c r="S186" s="39"/>
      <c r="T186" s="19"/>
      <c r="U186" s="37"/>
      <c r="V186" s="9"/>
      <c r="W186" s="9"/>
      <c r="X186" s="19"/>
      <c r="Y186" s="19"/>
      <c r="Z186" s="230"/>
      <c r="AA186" s="54"/>
      <c r="AB186" s="54"/>
    </row>
    <row r="187" spans="1:28" x14ac:dyDescent="0.3">
      <c r="A187" s="147"/>
      <c r="B187" s="146" t="s">
        <v>221</v>
      </c>
      <c r="C187" s="441" t="s">
        <v>107</v>
      </c>
      <c r="D187" s="148"/>
      <c r="E187" s="37" t="s">
        <v>21</v>
      </c>
      <c r="F187" s="35">
        <f>21.5+22.7</f>
        <v>44.2</v>
      </c>
      <c r="G187" s="443">
        <f>LARGE(F187:F188,1)</f>
        <v>44.2</v>
      </c>
      <c r="H187" s="511"/>
      <c r="I187" s="541" t="s">
        <v>21</v>
      </c>
      <c r="J187" s="358">
        <v>0</v>
      </c>
      <c r="K187" s="443">
        <f>LARGE(J187:J188,1)</f>
        <v>0</v>
      </c>
      <c r="L187" s="511"/>
      <c r="M187" s="541" t="s">
        <v>21</v>
      </c>
      <c r="N187" s="358">
        <v>43</v>
      </c>
      <c r="O187" s="443">
        <f>LARGE(N187:N188,1)</f>
        <v>43</v>
      </c>
      <c r="P187" s="511"/>
      <c r="Q187" s="541" t="s">
        <v>21</v>
      </c>
      <c r="R187" s="358">
        <v>46.9</v>
      </c>
      <c r="S187" s="543">
        <f>LARGE(R187:R188,1)</f>
        <v>46.9</v>
      </c>
      <c r="T187" s="19"/>
      <c r="U187" s="37" t="s">
        <v>21</v>
      </c>
      <c r="V187" s="35">
        <v>0</v>
      </c>
      <c r="W187" s="39">
        <f>LARGE(V187:V188,1)</f>
        <v>0</v>
      </c>
      <c r="X187" s="19"/>
      <c r="Y187" s="19">
        <f>44.2+46.9</f>
        <v>91.1</v>
      </c>
      <c r="Z187" s="230">
        <f t="shared" ref="Z187" si="0">RANK(Y187,$Y$180:$Y$191)</f>
        <v>1</v>
      </c>
      <c r="AA187" s="54" t="s">
        <v>290</v>
      </c>
      <c r="AB187" s="54" t="s">
        <v>222</v>
      </c>
    </row>
    <row r="188" spans="1:28" x14ac:dyDescent="0.3">
      <c r="A188" s="147"/>
      <c r="B188" s="365" t="s">
        <v>267</v>
      </c>
      <c r="C188" s="28"/>
      <c r="D188" s="148"/>
      <c r="E188" s="37" t="s">
        <v>22</v>
      </c>
      <c r="F188" s="35">
        <f>21.3+22.6</f>
        <v>43.900000000000006</v>
      </c>
      <c r="G188" s="443"/>
      <c r="H188" s="511"/>
      <c r="I188" s="541" t="s">
        <v>22</v>
      </c>
      <c r="J188" s="358">
        <v>0</v>
      </c>
      <c r="K188" s="443"/>
      <c r="L188" s="511"/>
      <c r="M188" s="541" t="s">
        <v>22</v>
      </c>
      <c r="N188" s="358">
        <v>22</v>
      </c>
      <c r="O188" s="443"/>
      <c r="P188" s="511"/>
      <c r="Q188" s="541" t="s">
        <v>22</v>
      </c>
      <c r="R188" s="358">
        <v>40.5</v>
      </c>
      <c r="S188" s="443"/>
      <c r="T188" s="19"/>
      <c r="U188" s="37" t="s">
        <v>22</v>
      </c>
      <c r="V188" s="35">
        <v>0</v>
      </c>
      <c r="W188" s="39"/>
      <c r="X188" s="19"/>
      <c r="Y188" s="19"/>
      <c r="Z188" s="230"/>
      <c r="AA188" s="54"/>
      <c r="AB188" s="54"/>
    </row>
    <row r="189" spans="1:28" x14ac:dyDescent="0.3">
      <c r="A189" s="147"/>
      <c r="B189" s="146"/>
      <c r="C189" s="28"/>
      <c r="D189" s="148"/>
      <c r="E189" s="37"/>
      <c r="F189" s="35"/>
      <c r="G189" s="443"/>
      <c r="H189" s="511"/>
      <c r="I189" s="541"/>
      <c r="J189" s="358"/>
      <c r="K189" s="443"/>
      <c r="L189" s="511"/>
      <c r="M189" s="541"/>
      <c r="N189" s="358"/>
      <c r="O189" s="443"/>
      <c r="P189" s="511"/>
      <c r="Q189" s="541"/>
      <c r="R189" s="358"/>
      <c r="S189" s="443"/>
      <c r="T189" s="19"/>
      <c r="U189" s="37"/>
      <c r="V189" s="35"/>
      <c r="W189" s="39"/>
      <c r="X189" s="19"/>
      <c r="Y189" s="19"/>
      <c r="Z189" s="230"/>
      <c r="AA189" s="54"/>
      <c r="AB189" s="54"/>
    </row>
    <row r="190" spans="1:28" x14ac:dyDescent="0.3">
      <c r="A190" s="147"/>
      <c r="B190" s="146" t="s">
        <v>259</v>
      </c>
      <c r="C190" s="28" t="s">
        <v>67</v>
      </c>
      <c r="D190" s="148"/>
      <c r="E190" s="37" t="s">
        <v>21</v>
      </c>
      <c r="F190" s="35">
        <v>0</v>
      </c>
      <c r="G190" s="443">
        <f>LARGE(F190:F191,1)</f>
        <v>0</v>
      </c>
      <c r="H190" s="511"/>
      <c r="I190" s="541" t="s">
        <v>21</v>
      </c>
      <c r="J190" s="358">
        <v>0</v>
      </c>
      <c r="K190" s="443">
        <f>LARGE(J190:J191,1)</f>
        <v>0</v>
      </c>
      <c r="L190" s="511"/>
      <c r="M190" s="541" t="s">
        <v>21</v>
      </c>
      <c r="N190" s="358">
        <v>0</v>
      </c>
      <c r="O190" s="443">
        <f>LARGE(N190:N191,1)</f>
        <v>0</v>
      </c>
      <c r="P190" s="511"/>
      <c r="Q190" s="541" t="s">
        <v>21</v>
      </c>
      <c r="R190" s="358">
        <v>0</v>
      </c>
      <c r="S190" s="443">
        <f>LARGE(R190:R191,1)</f>
        <v>0</v>
      </c>
      <c r="T190" s="19"/>
      <c r="U190" s="37" t="s">
        <v>21</v>
      </c>
      <c r="V190" s="35">
        <v>0</v>
      </c>
      <c r="W190" s="39">
        <f>LARGE(V190:V191,1)</f>
        <v>0</v>
      </c>
      <c r="X190" s="19"/>
      <c r="Y190" s="19">
        <v>0</v>
      </c>
      <c r="Z190" s="230"/>
      <c r="AA190" s="54"/>
      <c r="AB190" s="54"/>
    </row>
    <row r="191" spans="1:28" x14ac:dyDescent="0.3">
      <c r="A191" s="147"/>
      <c r="B191" s="146" t="s">
        <v>260</v>
      </c>
      <c r="C191" s="28"/>
      <c r="D191" s="148"/>
      <c r="E191" s="37" t="s">
        <v>22</v>
      </c>
      <c r="F191" s="35">
        <v>0</v>
      </c>
      <c r="G191" s="443"/>
      <c r="H191" s="511"/>
      <c r="I191" s="541" t="s">
        <v>22</v>
      </c>
      <c r="J191" s="358">
        <v>0</v>
      </c>
      <c r="K191" s="443"/>
      <c r="L191" s="511"/>
      <c r="M191" s="541" t="s">
        <v>22</v>
      </c>
      <c r="N191" s="358">
        <v>0</v>
      </c>
      <c r="O191" s="443"/>
      <c r="P191" s="511"/>
      <c r="Q191" s="541" t="s">
        <v>22</v>
      </c>
      <c r="R191" s="358">
        <v>0</v>
      </c>
      <c r="S191" s="443"/>
      <c r="T191" s="19"/>
      <c r="U191" s="37" t="s">
        <v>22</v>
      </c>
      <c r="V191" s="35">
        <v>0</v>
      </c>
      <c r="W191" s="39"/>
      <c r="X191" s="19"/>
      <c r="Y191" s="19"/>
      <c r="Z191" s="230"/>
      <c r="AA191" s="54"/>
      <c r="AB191" s="54"/>
    </row>
    <row r="192" spans="1:28" x14ac:dyDescent="0.3">
      <c r="A192" s="147"/>
      <c r="B192" s="146"/>
      <c r="C192" s="28"/>
      <c r="D192" s="148"/>
      <c r="E192" s="37"/>
      <c r="F192" s="35"/>
      <c r="G192" s="443"/>
      <c r="H192" s="511"/>
      <c r="I192" s="541"/>
      <c r="J192" s="542"/>
      <c r="K192" s="358"/>
      <c r="L192" s="511"/>
      <c r="M192" s="541"/>
      <c r="N192" s="358"/>
      <c r="O192" s="443"/>
      <c r="P192" s="511"/>
      <c r="Q192" s="541"/>
      <c r="R192" s="358"/>
      <c r="S192" s="443"/>
      <c r="T192" s="19"/>
      <c r="U192" s="37"/>
      <c r="V192" s="35"/>
      <c r="W192" s="39"/>
      <c r="X192" s="19"/>
      <c r="Y192" s="19"/>
      <c r="Z192" s="230"/>
      <c r="AA192" s="54"/>
      <c r="AB192" s="54"/>
    </row>
    <row r="193" spans="1:28" x14ac:dyDescent="0.3">
      <c r="A193" s="147"/>
      <c r="B193" s="146"/>
      <c r="C193" s="28"/>
      <c r="D193" s="148"/>
      <c r="E193" s="37" t="s">
        <v>21</v>
      </c>
      <c r="F193" s="35">
        <v>0</v>
      </c>
      <c r="G193" s="443">
        <f>LARGE(F193:F194,1)</f>
        <v>0</v>
      </c>
      <c r="H193" s="511"/>
      <c r="I193" s="541" t="s">
        <v>21</v>
      </c>
      <c r="J193" s="358">
        <v>0</v>
      </c>
      <c r="K193" s="443">
        <f>LARGE(J193:J194,1)</f>
        <v>0</v>
      </c>
      <c r="L193" s="511"/>
      <c r="M193" s="541" t="s">
        <v>21</v>
      </c>
      <c r="N193" s="358">
        <v>0</v>
      </c>
      <c r="O193" s="443">
        <f>LARGE(N193:N194,1)</f>
        <v>0</v>
      </c>
      <c r="P193" s="511"/>
      <c r="Q193" s="541" t="s">
        <v>21</v>
      </c>
      <c r="R193" s="358">
        <v>0</v>
      </c>
      <c r="S193" s="443">
        <f>LARGE(R193:R194,1)</f>
        <v>0</v>
      </c>
      <c r="T193" s="19"/>
      <c r="U193" s="37" t="s">
        <v>21</v>
      </c>
      <c r="V193" s="35">
        <v>0</v>
      </c>
      <c r="W193" s="39">
        <f>LARGE(V193:V194,1)</f>
        <v>0</v>
      </c>
      <c r="X193" s="19"/>
      <c r="Y193" s="19">
        <v>0</v>
      </c>
      <c r="Z193" s="230"/>
      <c r="AA193" s="54"/>
    </row>
    <row r="194" spans="1:28" x14ac:dyDescent="0.3">
      <c r="A194" s="147"/>
      <c r="B194" s="146"/>
      <c r="C194" s="28"/>
      <c r="D194" s="148"/>
      <c r="E194" s="37" t="s">
        <v>22</v>
      </c>
      <c r="F194" s="35">
        <v>0</v>
      </c>
      <c r="G194" s="443"/>
      <c r="H194" s="511"/>
      <c r="I194" s="541" t="s">
        <v>22</v>
      </c>
      <c r="J194" s="358">
        <v>0</v>
      </c>
      <c r="K194" s="443"/>
      <c r="L194" s="511"/>
      <c r="M194" s="541" t="s">
        <v>22</v>
      </c>
      <c r="N194" s="358">
        <v>0</v>
      </c>
      <c r="O194" s="443"/>
      <c r="P194" s="511"/>
      <c r="Q194" s="541" t="s">
        <v>22</v>
      </c>
      <c r="R194" s="358">
        <v>0</v>
      </c>
      <c r="S194" s="443"/>
      <c r="T194" s="19"/>
      <c r="U194" s="37" t="s">
        <v>22</v>
      </c>
      <c r="V194" s="35">
        <v>0</v>
      </c>
      <c r="W194" s="39"/>
      <c r="X194" s="19"/>
      <c r="Y194" s="19"/>
      <c r="Z194" s="230"/>
      <c r="AA194" s="54"/>
      <c r="AB194" s="54"/>
    </row>
    <row r="195" spans="1:28" x14ac:dyDescent="0.3">
      <c r="A195" s="147"/>
      <c r="B195" s="146"/>
      <c r="C195" s="28"/>
      <c r="D195" s="148"/>
      <c r="E195" s="37"/>
      <c r="F195" s="35"/>
      <c r="G195" s="443"/>
      <c r="H195" s="511"/>
      <c r="I195" s="541"/>
      <c r="J195" s="358"/>
      <c r="K195" s="443"/>
      <c r="L195" s="511"/>
      <c r="M195" s="541"/>
      <c r="N195" s="358"/>
      <c r="O195" s="443"/>
      <c r="P195" s="511"/>
      <c r="Q195" s="541"/>
      <c r="R195" s="358"/>
      <c r="S195" s="443"/>
      <c r="T195" s="19"/>
      <c r="U195" s="37"/>
      <c r="V195" s="35"/>
      <c r="W195" s="39"/>
      <c r="X195" s="19"/>
      <c r="Y195" s="19"/>
      <c r="Z195" s="230"/>
      <c r="AA195" s="54"/>
      <c r="AB195" s="54"/>
    </row>
    <row r="196" spans="1:28" hidden="1" x14ac:dyDescent="0.3">
      <c r="A196" s="147"/>
      <c r="B196" s="146"/>
      <c r="C196" s="28"/>
      <c r="D196" s="148"/>
      <c r="E196" s="37" t="s">
        <v>21</v>
      </c>
      <c r="F196" s="35">
        <v>0</v>
      </c>
      <c r="G196" s="39">
        <f>LARGE(F196:F197,1)</f>
        <v>0</v>
      </c>
      <c r="H196" s="16"/>
      <c r="I196" s="37" t="s">
        <v>21</v>
      </c>
      <c r="J196" s="35">
        <v>0</v>
      </c>
      <c r="K196" s="39">
        <f>LARGE(J196:J197,1)</f>
        <v>0</v>
      </c>
      <c r="L196" s="16"/>
      <c r="M196" s="37" t="s">
        <v>21</v>
      </c>
      <c r="N196" s="35">
        <v>0</v>
      </c>
      <c r="O196" s="39">
        <f>LARGE(N196:N197,1)</f>
        <v>0</v>
      </c>
      <c r="P196" s="16"/>
      <c r="Q196" s="37" t="s">
        <v>21</v>
      </c>
      <c r="R196" s="35">
        <v>0</v>
      </c>
      <c r="S196" s="39">
        <f>LARGE(R196:R197,1)</f>
        <v>0</v>
      </c>
      <c r="T196" s="19"/>
      <c r="U196" s="37" t="s">
        <v>21</v>
      </c>
      <c r="V196" s="35">
        <v>0</v>
      </c>
      <c r="W196" s="39">
        <f>LARGE(V196:V197,1)</f>
        <v>0</v>
      </c>
      <c r="X196" s="19"/>
      <c r="Y196" s="19">
        <v>0</v>
      </c>
      <c r="Z196" s="230"/>
      <c r="AA196" s="54"/>
      <c r="AB196" s="54"/>
    </row>
    <row r="197" spans="1:28" hidden="1" x14ac:dyDescent="0.3">
      <c r="A197" s="147"/>
      <c r="B197" s="146"/>
      <c r="C197" s="28"/>
      <c r="D197" s="148"/>
      <c r="E197" s="37" t="s">
        <v>22</v>
      </c>
      <c r="F197" s="35">
        <v>0</v>
      </c>
      <c r="G197" s="39"/>
      <c r="H197" s="16"/>
      <c r="I197" s="37" t="s">
        <v>22</v>
      </c>
      <c r="J197" s="35">
        <v>0</v>
      </c>
      <c r="K197" s="39"/>
      <c r="L197" s="16"/>
      <c r="M197" s="37" t="s">
        <v>22</v>
      </c>
      <c r="N197" s="35">
        <v>0</v>
      </c>
      <c r="O197" s="39"/>
      <c r="P197" s="16"/>
      <c r="Q197" s="37" t="s">
        <v>22</v>
      </c>
      <c r="R197" s="35">
        <v>0</v>
      </c>
      <c r="S197" s="39"/>
      <c r="T197" s="19"/>
      <c r="U197" s="37" t="s">
        <v>22</v>
      </c>
      <c r="V197" s="35">
        <v>0</v>
      </c>
      <c r="W197" s="39"/>
      <c r="X197" s="19"/>
      <c r="Y197" s="19"/>
      <c r="Z197" s="230"/>
      <c r="AA197" s="54"/>
      <c r="AB197" s="54"/>
    </row>
    <row r="198" spans="1:28" hidden="1" x14ac:dyDescent="0.3">
      <c r="A198" s="147"/>
      <c r="B198" s="146"/>
      <c r="C198" s="28"/>
      <c r="D198" s="148"/>
      <c r="E198" s="37"/>
      <c r="F198" s="35"/>
      <c r="G198" s="39"/>
      <c r="H198" s="16"/>
      <c r="I198" s="37"/>
      <c r="J198" s="41"/>
      <c r="L198" s="16"/>
      <c r="M198" s="37"/>
      <c r="N198" s="35"/>
      <c r="O198" s="39"/>
      <c r="P198" s="16"/>
      <c r="Q198" s="37"/>
      <c r="R198" s="35"/>
      <c r="S198" s="39"/>
      <c r="T198" s="19"/>
      <c r="U198" s="37"/>
      <c r="V198" s="35"/>
      <c r="W198" s="39"/>
      <c r="X198" s="19"/>
      <c r="Y198" s="19"/>
      <c r="Z198" s="230"/>
      <c r="AA198" s="54"/>
      <c r="AB198" s="54"/>
    </row>
    <row r="199" spans="1:28" hidden="1" x14ac:dyDescent="0.3">
      <c r="A199" s="147"/>
      <c r="B199" s="146"/>
      <c r="C199" s="28"/>
      <c r="D199" s="148"/>
      <c r="E199" s="37" t="s">
        <v>21</v>
      </c>
      <c r="F199" s="35">
        <v>0</v>
      </c>
      <c r="G199" s="39">
        <f>LARGE(F199:F200,1)</f>
        <v>0</v>
      </c>
      <c r="H199" s="16"/>
      <c r="I199" s="37" t="s">
        <v>21</v>
      </c>
      <c r="J199" s="35">
        <v>0</v>
      </c>
      <c r="K199" s="39">
        <f>LARGE(J199:J200,1)</f>
        <v>0</v>
      </c>
      <c r="L199" s="16"/>
      <c r="M199" s="37" t="s">
        <v>21</v>
      </c>
      <c r="N199" s="35">
        <v>0</v>
      </c>
      <c r="O199" s="39">
        <f>LARGE(N199:N200,1)</f>
        <v>0</v>
      </c>
      <c r="P199" s="16"/>
      <c r="Q199" s="37" t="s">
        <v>21</v>
      </c>
      <c r="R199" s="35">
        <v>0</v>
      </c>
      <c r="S199" s="39">
        <f>LARGE(R199:R200,1)</f>
        <v>0</v>
      </c>
      <c r="T199" s="19"/>
      <c r="U199" s="37" t="s">
        <v>21</v>
      </c>
      <c r="V199" s="35">
        <v>0</v>
      </c>
      <c r="W199" s="39">
        <f>LARGE(V199:V200,1)</f>
        <v>0</v>
      </c>
      <c r="X199" s="19"/>
      <c r="Y199" s="19">
        <v>0</v>
      </c>
      <c r="Z199" s="230"/>
      <c r="AA199" s="54"/>
      <c r="AB199" s="54"/>
    </row>
    <row r="200" spans="1:28" hidden="1" x14ac:dyDescent="0.3">
      <c r="A200" s="147"/>
      <c r="B200" s="146"/>
      <c r="C200" s="28"/>
      <c r="D200" s="148"/>
      <c r="E200" s="37" t="s">
        <v>22</v>
      </c>
      <c r="F200" s="35">
        <v>0</v>
      </c>
      <c r="G200" s="39"/>
      <c r="H200" s="16"/>
      <c r="I200" s="37" t="s">
        <v>22</v>
      </c>
      <c r="J200" s="35">
        <v>0</v>
      </c>
      <c r="K200" s="39"/>
      <c r="L200" s="16"/>
      <c r="M200" s="37" t="s">
        <v>22</v>
      </c>
      <c r="N200" s="35">
        <v>0</v>
      </c>
      <c r="O200" s="39"/>
      <c r="P200" s="16"/>
      <c r="Q200" s="37" t="s">
        <v>22</v>
      </c>
      <c r="R200" s="35">
        <v>0</v>
      </c>
      <c r="S200" s="39"/>
      <c r="T200" s="19"/>
      <c r="U200" s="37" t="s">
        <v>22</v>
      </c>
      <c r="V200" s="35">
        <v>0</v>
      </c>
      <c r="W200" s="39"/>
      <c r="X200" s="19"/>
      <c r="Y200" s="19"/>
      <c r="Z200" s="230"/>
      <c r="AA200" s="54"/>
      <c r="AB200" s="54"/>
    </row>
    <row r="201" spans="1:28" hidden="1" x14ac:dyDescent="0.3">
      <c r="A201" s="147"/>
      <c r="B201" s="146"/>
      <c r="C201" s="28"/>
      <c r="D201" s="148"/>
      <c r="E201" s="37"/>
      <c r="F201" s="35"/>
      <c r="G201" s="39"/>
      <c r="H201" s="16"/>
      <c r="I201" s="37"/>
      <c r="J201" s="35"/>
      <c r="K201" s="39"/>
      <c r="L201" s="16"/>
      <c r="M201" s="37"/>
      <c r="N201" s="35"/>
      <c r="O201" s="39"/>
      <c r="P201" s="16"/>
      <c r="Q201" s="37"/>
      <c r="R201" s="35"/>
      <c r="S201" s="39"/>
      <c r="T201" s="19"/>
      <c r="U201" s="37"/>
      <c r="V201" s="35"/>
      <c r="W201" s="39"/>
      <c r="X201" s="19"/>
      <c r="Y201" s="19"/>
      <c r="Z201" s="230"/>
      <c r="AA201" s="54"/>
      <c r="AB201" s="54"/>
    </row>
    <row r="202" spans="1:28" hidden="1" x14ac:dyDescent="0.3">
      <c r="A202" s="147"/>
      <c r="B202" s="146"/>
      <c r="C202" s="28"/>
      <c r="D202" s="148"/>
      <c r="E202" s="37" t="s">
        <v>21</v>
      </c>
      <c r="F202" s="35">
        <v>0</v>
      </c>
      <c r="G202" s="39">
        <f>LARGE(F202:F203,1)</f>
        <v>0</v>
      </c>
      <c r="H202" s="16"/>
      <c r="I202" s="37" t="s">
        <v>21</v>
      </c>
      <c r="J202" s="35">
        <v>0</v>
      </c>
      <c r="K202" s="39">
        <f>LARGE(J202:J203,1)</f>
        <v>0</v>
      </c>
      <c r="L202" s="16"/>
      <c r="M202" s="37" t="s">
        <v>21</v>
      </c>
      <c r="N202" s="35">
        <v>0</v>
      </c>
      <c r="O202" s="39">
        <f>LARGE(N202:N203,1)</f>
        <v>0</v>
      </c>
      <c r="P202" s="16"/>
      <c r="Q202" s="37" t="s">
        <v>21</v>
      </c>
      <c r="R202" s="35">
        <v>0</v>
      </c>
      <c r="S202" s="39">
        <f>LARGE(R202:R203,1)</f>
        <v>0</v>
      </c>
      <c r="T202" s="19"/>
      <c r="U202" s="37" t="s">
        <v>21</v>
      </c>
      <c r="V202" s="35">
        <v>0</v>
      </c>
      <c r="W202" s="39">
        <f>LARGE(V202:V203,1)</f>
        <v>0</v>
      </c>
      <c r="X202" s="19"/>
      <c r="Y202" s="19">
        <v>0</v>
      </c>
      <c r="Z202" s="230"/>
      <c r="AA202" s="54"/>
      <c r="AB202" s="54"/>
    </row>
    <row r="203" spans="1:28" hidden="1" x14ac:dyDescent="0.3">
      <c r="A203" s="147"/>
      <c r="B203" s="146"/>
      <c r="C203" s="28"/>
      <c r="D203" s="148"/>
      <c r="E203" s="37" t="s">
        <v>22</v>
      </c>
      <c r="F203" s="35">
        <v>0</v>
      </c>
      <c r="G203" s="39"/>
      <c r="H203" s="16"/>
      <c r="I203" s="37" t="s">
        <v>22</v>
      </c>
      <c r="J203" s="35">
        <v>0</v>
      </c>
      <c r="K203" s="39"/>
      <c r="L203" s="16"/>
      <c r="M203" s="37" t="s">
        <v>22</v>
      </c>
      <c r="N203" s="35">
        <v>0</v>
      </c>
      <c r="O203" s="39"/>
      <c r="P203" s="16"/>
      <c r="Q203" s="37" t="s">
        <v>22</v>
      </c>
      <c r="R203" s="35">
        <v>0</v>
      </c>
      <c r="S203" s="39"/>
      <c r="T203" s="19"/>
      <c r="U203" s="37" t="s">
        <v>22</v>
      </c>
      <c r="V203" s="35">
        <v>0</v>
      </c>
      <c r="W203" s="39"/>
      <c r="X203" s="19"/>
      <c r="Y203" s="19"/>
      <c r="Z203" s="230"/>
      <c r="AA203" s="54"/>
      <c r="AB203" s="54"/>
    </row>
    <row r="204" spans="1:28" hidden="1" x14ac:dyDescent="0.3">
      <c r="A204" s="147"/>
      <c r="B204" s="146"/>
      <c r="C204" s="28"/>
      <c r="D204" s="148"/>
      <c r="E204" s="37"/>
      <c r="F204" s="35"/>
      <c r="G204" s="39"/>
      <c r="H204" s="16"/>
      <c r="I204" s="37"/>
      <c r="J204" s="41"/>
      <c r="L204" s="16"/>
      <c r="M204" s="37"/>
      <c r="N204" s="35"/>
      <c r="O204" s="39"/>
      <c r="P204" s="16"/>
      <c r="Q204" s="37"/>
      <c r="R204" s="35"/>
      <c r="S204" s="39"/>
      <c r="T204" s="19"/>
      <c r="U204" s="37"/>
      <c r="V204" s="35"/>
      <c r="W204" s="39"/>
      <c r="X204" s="19"/>
      <c r="Y204" s="19"/>
      <c r="Z204" s="230"/>
      <c r="AA204" s="54"/>
      <c r="AB204" s="54"/>
    </row>
    <row r="205" spans="1:28" hidden="1" x14ac:dyDescent="0.3">
      <c r="A205" s="147"/>
      <c r="B205" s="146"/>
      <c r="C205" s="28"/>
      <c r="D205" s="148"/>
      <c r="E205" s="37" t="s">
        <v>21</v>
      </c>
      <c r="F205" s="9">
        <v>0</v>
      </c>
      <c r="G205" s="39">
        <f>LARGE(F205:F206,1)</f>
        <v>0</v>
      </c>
      <c r="H205" s="16"/>
      <c r="I205" s="37" t="s">
        <v>21</v>
      </c>
      <c r="J205" s="35">
        <v>0</v>
      </c>
      <c r="K205" s="39">
        <f>LARGE(J205:J206,1)</f>
        <v>0</v>
      </c>
      <c r="L205" s="16"/>
      <c r="M205" s="37" t="s">
        <v>21</v>
      </c>
      <c r="N205" s="35">
        <v>0</v>
      </c>
      <c r="O205" s="39">
        <f>LARGE(N205:N206,1)</f>
        <v>0</v>
      </c>
      <c r="P205" s="16"/>
      <c r="Q205" s="37" t="s">
        <v>21</v>
      </c>
      <c r="R205" s="35">
        <v>0</v>
      </c>
      <c r="S205" s="39">
        <f>LARGE(R205:R206,1)</f>
        <v>0</v>
      </c>
      <c r="T205" s="19"/>
      <c r="U205" s="37" t="s">
        <v>21</v>
      </c>
      <c r="V205" s="35">
        <v>0</v>
      </c>
      <c r="W205" s="39">
        <f>LARGE(V205:V206,1)</f>
        <v>0</v>
      </c>
      <c r="X205" s="19"/>
      <c r="Y205" s="19">
        <v>0</v>
      </c>
      <c r="Z205" s="230"/>
      <c r="AA205" s="54"/>
      <c r="AB205" s="54"/>
    </row>
    <row r="206" spans="1:28" hidden="1" x14ac:dyDescent="0.3">
      <c r="A206" s="147"/>
      <c r="B206" s="146"/>
      <c r="C206" s="28"/>
      <c r="D206" s="148"/>
      <c r="E206" s="37" t="s">
        <v>32</v>
      </c>
      <c r="F206" s="9">
        <v>0</v>
      </c>
      <c r="G206" s="39"/>
      <c r="H206" s="16"/>
      <c r="I206" s="37" t="s">
        <v>22</v>
      </c>
      <c r="J206" s="35">
        <v>0</v>
      </c>
      <c r="K206" s="39"/>
      <c r="L206" s="16"/>
      <c r="M206" s="37" t="s">
        <v>22</v>
      </c>
      <c r="N206" s="35">
        <v>0</v>
      </c>
      <c r="O206" s="39"/>
      <c r="P206" s="16"/>
      <c r="Q206" s="37" t="s">
        <v>22</v>
      </c>
      <c r="R206" s="35">
        <v>0</v>
      </c>
      <c r="S206" s="39"/>
      <c r="T206" s="19"/>
      <c r="U206" s="37" t="s">
        <v>22</v>
      </c>
      <c r="V206" s="35">
        <v>0</v>
      </c>
      <c r="W206" s="39"/>
      <c r="X206" s="19"/>
      <c r="Y206" s="19"/>
      <c r="Z206" s="230"/>
      <c r="AA206" s="54"/>
      <c r="AB206" s="54"/>
    </row>
    <row r="207" spans="1:28" hidden="1" x14ac:dyDescent="0.3">
      <c r="A207" s="147"/>
      <c r="B207" s="146"/>
      <c r="C207" s="28"/>
      <c r="D207" s="148"/>
      <c r="E207" s="37"/>
      <c r="G207" s="39"/>
      <c r="H207" s="16"/>
      <c r="I207" s="37"/>
      <c r="J207" s="35"/>
      <c r="K207" s="39"/>
      <c r="L207" s="16"/>
      <c r="M207" s="37"/>
      <c r="N207" s="35"/>
      <c r="O207" s="39"/>
      <c r="P207" s="16"/>
      <c r="Q207" s="37"/>
      <c r="R207" s="35"/>
      <c r="S207" s="39"/>
      <c r="T207" s="19"/>
      <c r="U207" s="37"/>
      <c r="V207" s="35"/>
      <c r="W207" s="39"/>
      <c r="X207" s="19"/>
      <c r="Y207" s="19"/>
      <c r="Z207" s="230"/>
      <c r="AA207" s="54"/>
      <c r="AB207" s="54"/>
    </row>
    <row r="208" spans="1:28" hidden="1" x14ac:dyDescent="0.3">
      <c r="A208" s="147"/>
      <c r="B208" s="146"/>
      <c r="C208" s="28"/>
      <c r="D208" s="148"/>
      <c r="E208" s="37" t="s">
        <v>21</v>
      </c>
      <c r="F208" s="35">
        <v>0</v>
      </c>
      <c r="G208" s="39">
        <f>LARGE(F208:F209,1)</f>
        <v>0</v>
      </c>
      <c r="H208" s="16"/>
      <c r="I208" s="37" t="s">
        <v>21</v>
      </c>
      <c r="J208" s="35">
        <v>0</v>
      </c>
      <c r="K208" s="39">
        <f>LARGE(J208:J209,1)</f>
        <v>0</v>
      </c>
      <c r="L208" s="16"/>
      <c r="M208" s="37" t="s">
        <v>21</v>
      </c>
      <c r="N208" s="35">
        <v>0</v>
      </c>
      <c r="O208" s="39">
        <f>LARGE(N208:N209,1)</f>
        <v>0</v>
      </c>
      <c r="P208" s="16"/>
      <c r="Q208" s="37" t="s">
        <v>21</v>
      </c>
      <c r="R208" s="35">
        <v>0</v>
      </c>
      <c r="S208" s="39">
        <f>LARGE(R208:R209,1)</f>
        <v>0</v>
      </c>
      <c r="T208" s="19"/>
      <c r="U208" s="37" t="s">
        <v>21</v>
      </c>
      <c r="V208" s="35">
        <v>0</v>
      </c>
      <c r="W208" s="39">
        <f>LARGE(V208:V209,1)</f>
        <v>0</v>
      </c>
      <c r="X208" s="19"/>
      <c r="Y208" s="19">
        <v>0</v>
      </c>
      <c r="Z208" s="230"/>
      <c r="AA208" s="54"/>
      <c r="AB208" s="54"/>
    </row>
    <row r="209" spans="1:28" hidden="1" x14ac:dyDescent="0.3">
      <c r="A209" s="147"/>
      <c r="B209" s="146"/>
      <c r="C209" s="28"/>
      <c r="D209" s="148"/>
      <c r="E209" s="37" t="s">
        <v>22</v>
      </c>
      <c r="F209" s="35">
        <v>0</v>
      </c>
      <c r="G209" s="39"/>
      <c r="H209" s="16"/>
      <c r="I209" s="37" t="s">
        <v>22</v>
      </c>
      <c r="J209" s="35">
        <v>0</v>
      </c>
      <c r="K209" s="39"/>
      <c r="L209" s="16"/>
      <c r="M209" s="37" t="s">
        <v>22</v>
      </c>
      <c r="N209" s="35">
        <v>0</v>
      </c>
      <c r="O209" s="39"/>
      <c r="P209" s="16"/>
      <c r="Q209" s="37" t="s">
        <v>22</v>
      </c>
      <c r="R209" s="35">
        <v>0</v>
      </c>
      <c r="S209" s="39"/>
      <c r="T209" s="19"/>
      <c r="U209" s="37" t="s">
        <v>22</v>
      </c>
      <c r="V209" s="35">
        <v>0</v>
      </c>
      <c r="W209" s="39"/>
      <c r="X209" s="19"/>
      <c r="Y209" s="19"/>
      <c r="Z209" s="230"/>
      <c r="AA209" s="54"/>
      <c r="AB209" s="54"/>
    </row>
    <row r="210" spans="1:28" hidden="1" x14ac:dyDescent="0.3">
      <c r="A210" s="147"/>
      <c r="B210" s="146"/>
      <c r="C210" s="28"/>
      <c r="D210" s="148"/>
      <c r="E210" s="37"/>
      <c r="F210" s="35"/>
      <c r="G210" s="39"/>
      <c r="H210" s="16"/>
      <c r="I210" s="37"/>
      <c r="J210" s="41"/>
      <c r="L210" s="16"/>
      <c r="M210" s="37"/>
      <c r="N210" s="41"/>
      <c r="P210" s="16"/>
      <c r="Q210" s="37"/>
      <c r="R210" s="41"/>
      <c r="T210" s="19"/>
      <c r="U210" s="37"/>
      <c r="V210" s="41"/>
      <c r="W210" s="9"/>
      <c r="X210" s="19"/>
      <c r="Y210" s="19"/>
      <c r="Z210" s="230"/>
      <c r="AA210" s="54"/>
      <c r="AB210" s="54"/>
    </row>
    <row r="211" spans="1:28" hidden="1" x14ac:dyDescent="0.3">
      <c r="A211" s="147"/>
      <c r="B211" s="146"/>
      <c r="C211" s="28"/>
      <c r="D211" s="148"/>
      <c r="E211" s="37" t="s">
        <v>21</v>
      </c>
      <c r="F211" s="35">
        <v>0</v>
      </c>
      <c r="G211" s="39">
        <f>LARGE(F211:F212,1)</f>
        <v>0</v>
      </c>
      <c r="H211" s="16"/>
      <c r="I211" s="37" t="s">
        <v>21</v>
      </c>
      <c r="J211" s="35">
        <v>0</v>
      </c>
      <c r="K211" s="39">
        <f>LARGE(J211:J212,1)</f>
        <v>0</v>
      </c>
      <c r="L211" s="16"/>
      <c r="M211" s="37" t="s">
        <v>21</v>
      </c>
      <c r="N211" s="35">
        <v>0</v>
      </c>
      <c r="O211" s="39">
        <f>LARGE(N211:N212,1)</f>
        <v>0</v>
      </c>
      <c r="P211" s="16"/>
      <c r="Q211" s="37" t="s">
        <v>21</v>
      </c>
      <c r="R211" s="35">
        <v>0</v>
      </c>
      <c r="S211" s="39">
        <f>LARGE(R211:R212,1)</f>
        <v>0</v>
      </c>
      <c r="T211" s="19"/>
      <c r="U211" s="37" t="s">
        <v>21</v>
      </c>
      <c r="V211" s="35">
        <v>0</v>
      </c>
      <c r="W211" s="39">
        <f>LARGE(V211:V212,1)</f>
        <v>0</v>
      </c>
      <c r="X211" s="19"/>
      <c r="Y211" s="19">
        <v>0</v>
      </c>
      <c r="Z211" s="230"/>
      <c r="AA211" s="54"/>
      <c r="AB211" s="54"/>
    </row>
    <row r="212" spans="1:28" hidden="1" x14ac:dyDescent="0.3">
      <c r="A212" s="147"/>
      <c r="B212" s="146"/>
      <c r="C212" s="28"/>
      <c r="D212" s="148"/>
      <c r="E212" s="37" t="s">
        <v>22</v>
      </c>
      <c r="F212" s="35">
        <v>0</v>
      </c>
      <c r="G212" s="39"/>
      <c r="H212" s="16"/>
      <c r="I212" s="37" t="s">
        <v>22</v>
      </c>
      <c r="J212" s="35">
        <v>0</v>
      </c>
      <c r="K212" s="39"/>
      <c r="L212" s="16"/>
      <c r="M212" s="37" t="s">
        <v>22</v>
      </c>
      <c r="N212" s="35">
        <v>0</v>
      </c>
      <c r="O212" s="39"/>
      <c r="P212" s="16"/>
      <c r="Q212" s="37" t="s">
        <v>22</v>
      </c>
      <c r="R212" s="35">
        <v>0</v>
      </c>
      <c r="S212" s="39"/>
      <c r="T212" s="19"/>
      <c r="U212" s="37" t="s">
        <v>22</v>
      </c>
      <c r="V212" s="35">
        <v>0</v>
      </c>
      <c r="W212" s="39"/>
      <c r="X212" s="19"/>
      <c r="Y212" s="19"/>
      <c r="Z212" s="230"/>
      <c r="AA212" s="54"/>
      <c r="AB212" s="54"/>
    </row>
    <row r="213" spans="1:28" hidden="1" x14ac:dyDescent="0.3">
      <c r="A213" s="147"/>
      <c r="B213" s="146"/>
      <c r="C213" s="28"/>
      <c r="D213" s="148"/>
      <c r="E213" s="37"/>
      <c r="F213" s="35"/>
      <c r="G213" s="39"/>
      <c r="H213" s="16"/>
      <c r="I213" s="37"/>
      <c r="J213" s="35"/>
      <c r="K213" s="39"/>
      <c r="L213" s="16"/>
      <c r="M213" s="37"/>
      <c r="N213" s="35"/>
      <c r="O213" s="39"/>
      <c r="P213" s="16"/>
      <c r="Q213" s="37"/>
      <c r="R213" s="35"/>
      <c r="S213" s="39"/>
      <c r="T213" s="19"/>
      <c r="U213" s="37"/>
      <c r="V213" s="35"/>
      <c r="W213" s="39"/>
      <c r="X213" s="19"/>
      <c r="Y213" s="19"/>
      <c r="Z213" s="230"/>
      <c r="AA213" s="54"/>
      <c r="AB213" s="54"/>
    </row>
    <row r="214" spans="1:28" hidden="1" x14ac:dyDescent="0.3">
      <c r="A214" s="147"/>
      <c r="B214" s="146"/>
      <c r="C214" s="28"/>
      <c r="D214" s="148"/>
      <c r="E214" s="37" t="s">
        <v>21</v>
      </c>
      <c r="F214" s="35">
        <v>0</v>
      </c>
      <c r="G214" s="39">
        <f>LARGE(F214:F215,1)</f>
        <v>0</v>
      </c>
      <c r="H214" s="16"/>
      <c r="I214" s="37" t="s">
        <v>21</v>
      </c>
      <c r="J214" s="35">
        <v>0</v>
      </c>
      <c r="K214" s="39">
        <f>LARGE(J214:J215,1)</f>
        <v>0</v>
      </c>
      <c r="L214" s="16"/>
      <c r="M214" s="37" t="s">
        <v>21</v>
      </c>
      <c r="N214" s="35">
        <v>0</v>
      </c>
      <c r="O214" s="39">
        <f>LARGE(N214:N215,1)</f>
        <v>0</v>
      </c>
      <c r="P214" s="16"/>
      <c r="Q214" s="37" t="s">
        <v>21</v>
      </c>
      <c r="R214" s="35">
        <v>0</v>
      </c>
      <c r="S214" s="39">
        <f>LARGE(R214:R215,1)</f>
        <v>0</v>
      </c>
      <c r="T214" s="19"/>
      <c r="U214" s="37" t="s">
        <v>21</v>
      </c>
      <c r="V214" s="35">
        <v>0</v>
      </c>
      <c r="W214" s="39">
        <f>LARGE(V214:V215,1)</f>
        <v>0</v>
      </c>
      <c r="X214" s="19"/>
      <c r="Y214" s="19">
        <v>0</v>
      </c>
      <c r="Z214" s="230"/>
      <c r="AA214" s="54"/>
      <c r="AB214" s="54"/>
    </row>
    <row r="215" spans="1:28" hidden="1" x14ac:dyDescent="0.3">
      <c r="A215" s="147"/>
      <c r="B215" s="146"/>
      <c r="C215" s="28"/>
      <c r="D215" s="148"/>
      <c r="E215" s="37" t="s">
        <v>22</v>
      </c>
      <c r="F215" s="35">
        <v>0</v>
      </c>
      <c r="G215" s="39"/>
      <c r="H215" s="16"/>
      <c r="I215" s="37" t="s">
        <v>22</v>
      </c>
      <c r="J215" s="35">
        <v>0</v>
      </c>
      <c r="K215" s="39"/>
      <c r="L215" s="16"/>
      <c r="M215" s="37" t="s">
        <v>22</v>
      </c>
      <c r="N215" s="35">
        <v>0</v>
      </c>
      <c r="O215" s="39"/>
      <c r="P215" s="16"/>
      <c r="Q215" s="37" t="s">
        <v>22</v>
      </c>
      <c r="R215" s="35">
        <v>0</v>
      </c>
      <c r="S215" s="39"/>
      <c r="T215" s="19"/>
      <c r="U215" s="37" t="s">
        <v>22</v>
      </c>
      <c r="V215" s="35">
        <v>0</v>
      </c>
      <c r="W215" s="39"/>
      <c r="X215" s="19"/>
      <c r="Y215" s="19"/>
      <c r="Z215" s="230"/>
      <c r="AA215" s="54"/>
      <c r="AB215" s="54"/>
    </row>
    <row r="216" spans="1:28" hidden="1" x14ac:dyDescent="0.3">
      <c r="A216" s="147"/>
      <c r="B216" s="146"/>
      <c r="C216" s="28"/>
      <c r="D216" s="148"/>
      <c r="E216" s="37"/>
      <c r="F216" s="35"/>
      <c r="G216" s="39"/>
      <c r="H216" s="16"/>
      <c r="I216" s="37"/>
      <c r="J216" s="35"/>
      <c r="K216" s="39"/>
      <c r="L216" s="16"/>
      <c r="M216" s="37"/>
      <c r="N216" s="35"/>
      <c r="O216" s="39"/>
      <c r="P216" s="16"/>
      <c r="Q216" s="37"/>
      <c r="R216" s="35"/>
      <c r="S216" s="39"/>
      <c r="T216" s="19"/>
      <c r="U216" s="37"/>
      <c r="V216" s="35"/>
      <c r="W216" s="39"/>
      <c r="X216" s="19"/>
      <c r="Y216" s="19"/>
      <c r="Z216" s="230"/>
      <c r="AA216" s="54"/>
      <c r="AB216" s="54"/>
    </row>
    <row r="217" spans="1:28" hidden="1" x14ac:dyDescent="0.3">
      <c r="A217" s="147"/>
      <c r="B217" s="146"/>
      <c r="C217" s="28"/>
      <c r="D217" s="148"/>
      <c r="E217" s="37" t="s">
        <v>21</v>
      </c>
      <c r="F217" s="35">
        <v>0</v>
      </c>
      <c r="G217" s="39">
        <f>LARGE(F217:F218,1)</f>
        <v>0</v>
      </c>
      <c r="H217" s="16"/>
      <c r="I217" s="37" t="s">
        <v>21</v>
      </c>
      <c r="J217" s="35">
        <v>0</v>
      </c>
      <c r="K217" s="39">
        <f>LARGE(J217:J218,1)</f>
        <v>0</v>
      </c>
      <c r="L217" s="16"/>
      <c r="M217" s="37" t="s">
        <v>21</v>
      </c>
      <c r="N217" s="35">
        <v>0</v>
      </c>
      <c r="O217" s="39">
        <f>LARGE(N217:N218,1)</f>
        <v>0</v>
      </c>
      <c r="P217" s="16"/>
      <c r="Q217" s="37" t="s">
        <v>21</v>
      </c>
      <c r="R217" s="35">
        <v>0</v>
      </c>
      <c r="S217" s="39">
        <f>LARGE(R217:R218,1)</f>
        <v>0</v>
      </c>
      <c r="T217" s="19"/>
      <c r="U217" s="37" t="s">
        <v>21</v>
      </c>
      <c r="V217" s="35">
        <v>0</v>
      </c>
      <c r="W217" s="39">
        <f>LARGE(V217:V218,1)</f>
        <v>0</v>
      </c>
      <c r="X217" s="19"/>
      <c r="Y217" s="19">
        <v>0</v>
      </c>
      <c r="Z217" s="230"/>
      <c r="AA217" s="54"/>
      <c r="AB217" s="54"/>
    </row>
    <row r="218" spans="1:28" hidden="1" x14ac:dyDescent="0.3">
      <c r="A218" s="147"/>
      <c r="B218" s="146"/>
      <c r="C218" s="28"/>
      <c r="D218" s="148"/>
      <c r="E218" s="37" t="s">
        <v>22</v>
      </c>
      <c r="F218" s="35">
        <v>0</v>
      </c>
      <c r="G218" s="39"/>
      <c r="H218" s="16"/>
      <c r="I218" s="37" t="s">
        <v>22</v>
      </c>
      <c r="J218" s="35">
        <v>0</v>
      </c>
      <c r="K218" s="39"/>
      <c r="L218" s="16"/>
      <c r="M218" s="37" t="s">
        <v>22</v>
      </c>
      <c r="N218" s="35">
        <v>0</v>
      </c>
      <c r="O218" s="39"/>
      <c r="P218" s="16"/>
      <c r="Q218" s="37" t="s">
        <v>22</v>
      </c>
      <c r="R218" s="35">
        <v>0</v>
      </c>
      <c r="S218" s="39"/>
      <c r="T218" s="19"/>
      <c r="U218" s="37" t="s">
        <v>22</v>
      </c>
      <c r="V218" s="35">
        <v>0</v>
      </c>
      <c r="W218" s="39"/>
      <c r="X218" s="19"/>
      <c r="Y218" s="19"/>
      <c r="Z218" s="230"/>
      <c r="AA218" s="54"/>
      <c r="AB218" s="54"/>
    </row>
    <row r="219" spans="1:28" hidden="1" x14ac:dyDescent="0.3">
      <c r="A219" s="147"/>
      <c r="B219" s="146"/>
      <c r="C219" s="28"/>
      <c r="D219" s="148"/>
      <c r="E219" s="37"/>
      <c r="G219" s="39"/>
      <c r="H219" s="16"/>
      <c r="I219" s="37"/>
      <c r="J219" s="35"/>
      <c r="K219" s="39"/>
      <c r="L219" s="16"/>
      <c r="M219" s="37"/>
      <c r="N219" s="35"/>
      <c r="O219" s="39"/>
      <c r="P219" s="16"/>
      <c r="Q219" s="37"/>
      <c r="R219" s="35"/>
      <c r="S219" s="39"/>
      <c r="T219" s="19"/>
      <c r="U219" s="37"/>
      <c r="V219" s="35"/>
      <c r="W219" s="39"/>
      <c r="X219" s="19"/>
      <c r="Y219" s="19"/>
      <c r="Z219" s="230"/>
      <c r="AA219" s="54"/>
      <c r="AB219" s="54"/>
    </row>
    <row r="220" spans="1:28" hidden="1" x14ac:dyDescent="0.3">
      <c r="A220" s="147"/>
      <c r="B220" s="146"/>
      <c r="C220" s="28"/>
      <c r="D220" s="148"/>
      <c r="E220" s="37" t="s">
        <v>21</v>
      </c>
      <c r="F220" s="35">
        <v>0</v>
      </c>
      <c r="G220" s="39">
        <f>LARGE(F220:F221,1)</f>
        <v>0</v>
      </c>
      <c r="H220" s="16"/>
      <c r="I220" s="37" t="s">
        <v>21</v>
      </c>
      <c r="J220" s="35">
        <v>0</v>
      </c>
      <c r="K220" s="39">
        <f>LARGE(J220:J221,1)</f>
        <v>0</v>
      </c>
      <c r="L220" s="16"/>
      <c r="M220" s="37" t="s">
        <v>21</v>
      </c>
      <c r="N220" s="35">
        <v>0</v>
      </c>
      <c r="O220" s="39">
        <f>LARGE(N220:N221,1)</f>
        <v>0</v>
      </c>
      <c r="P220" s="16"/>
      <c r="Q220" s="37" t="s">
        <v>21</v>
      </c>
      <c r="R220" s="35">
        <v>0</v>
      </c>
      <c r="S220" s="39">
        <f>LARGE(R220:R221,1)</f>
        <v>0</v>
      </c>
      <c r="T220" s="19"/>
      <c r="U220" s="37" t="s">
        <v>21</v>
      </c>
      <c r="V220" s="35">
        <v>0</v>
      </c>
      <c r="W220" s="39">
        <f>LARGE(V220:V221,1)</f>
        <v>0</v>
      </c>
      <c r="X220" s="19"/>
      <c r="Y220" s="19">
        <v>0</v>
      </c>
      <c r="Z220" s="230"/>
      <c r="AA220" s="54"/>
      <c r="AB220" s="54"/>
    </row>
    <row r="221" spans="1:28" hidden="1" x14ac:dyDescent="0.3">
      <c r="A221" s="147"/>
      <c r="B221" s="146"/>
      <c r="C221" s="28"/>
      <c r="D221" s="148"/>
      <c r="E221" s="37" t="s">
        <v>22</v>
      </c>
      <c r="F221" s="35">
        <v>0</v>
      </c>
      <c r="G221" s="39"/>
      <c r="H221" s="16"/>
      <c r="I221" s="37" t="s">
        <v>22</v>
      </c>
      <c r="J221" s="35">
        <v>0</v>
      </c>
      <c r="K221" s="39"/>
      <c r="L221" s="16"/>
      <c r="M221" s="37" t="s">
        <v>22</v>
      </c>
      <c r="N221" s="35">
        <v>0</v>
      </c>
      <c r="O221" s="39"/>
      <c r="P221" s="16"/>
      <c r="Q221" s="37" t="s">
        <v>22</v>
      </c>
      <c r="R221" s="35">
        <v>0</v>
      </c>
      <c r="S221" s="39"/>
      <c r="T221" s="19"/>
      <c r="U221" s="37" t="s">
        <v>22</v>
      </c>
      <c r="V221" s="35">
        <v>0</v>
      </c>
      <c r="W221" s="39"/>
      <c r="X221" s="19"/>
      <c r="Y221" s="19"/>
      <c r="Z221" s="230"/>
      <c r="AA221" s="54"/>
      <c r="AB221" s="54"/>
    </row>
    <row r="222" spans="1:28" hidden="1" x14ac:dyDescent="0.3">
      <c r="A222" s="147"/>
      <c r="B222" s="146"/>
      <c r="C222" s="28"/>
      <c r="D222" s="148"/>
      <c r="E222" s="37"/>
      <c r="F222" s="35"/>
      <c r="G222" s="39"/>
      <c r="H222" s="16"/>
      <c r="I222" s="37"/>
      <c r="J222" s="35"/>
      <c r="K222" s="39"/>
      <c r="L222" s="16"/>
      <c r="M222" s="37"/>
      <c r="N222" s="35"/>
      <c r="O222" s="39"/>
      <c r="P222" s="16"/>
      <c r="Q222" s="37"/>
      <c r="R222" s="35"/>
      <c r="S222" s="39"/>
      <c r="T222" s="19"/>
      <c r="U222" s="37"/>
      <c r="V222" s="35"/>
      <c r="W222" s="39"/>
      <c r="X222" s="19"/>
      <c r="Y222" s="19"/>
      <c r="Z222" s="230"/>
      <c r="AA222" s="54"/>
      <c r="AB222" s="54"/>
    </row>
    <row r="223" spans="1:28" hidden="1" x14ac:dyDescent="0.3">
      <c r="A223" s="147"/>
      <c r="B223" s="146"/>
      <c r="C223" s="28"/>
      <c r="D223" s="148"/>
      <c r="E223" s="37" t="s">
        <v>21</v>
      </c>
      <c r="F223" s="35">
        <v>0</v>
      </c>
      <c r="G223" s="39">
        <f>LARGE(F223:F224,1)</f>
        <v>0</v>
      </c>
      <c r="H223" s="16"/>
      <c r="I223" s="37" t="s">
        <v>21</v>
      </c>
      <c r="J223" s="35">
        <v>0</v>
      </c>
      <c r="K223" s="39">
        <f>LARGE(J223:J224,1)</f>
        <v>0</v>
      </c>
      <c r="L223" s="16"/>
      <c r="M223" s="37" t="s">
        <v>21</v>
      </c>
      <c r="N223" s="35">
        <v>0</v>
      </c>
      <c r="O223" s="39">
        <f>LARGE(N223:N224,1)</f>
        <v>0</v>
      </c>
      <c r="P223" s="16"/>
      <c r="Q223" s="37" t="s">
        <v>21</v>
      </c>
      <c r="R223" s="35">
        <v>0</v>
      </c>
      <c r="S223" s="39">
        <f>LARGE(R223:R224,1)</f>
        <v>0</v>
      </c>
      <c r="T223" s="19"/>
      <c r="U223" s="37" t="s">
        <v>21</v>
      </c>
      <c r="V223" s="35">
        <v>0</v>
      </c>
      <c r="W223" s="39">
        <f>LARGE(V223:V224,1)</f>
        <v>0</v>
      </c>
      <c r="X223" s="19"/>
      <c r="Y223" s="19">
        <v>0</v>
      </c>
      <c r="Z223" s="230"/>
      <c r="AA223" s="54"/>
      <c r="AB223" s="54"/>
    </row>
    <row r="224" spans="1:28" hidden="1" x14ac:dyDescent="0.3">
      <c r="A224" s="147"/>
      <c r="B224" s="146"/>
      <c r="C224" s="28"/>
      <c r="D224" s="148"/>
      <c r="E224" s="37" t="s">
        <v>22</v>
      </c>
      <c r="F224" s="35">
        <v>0</v>
      </c>
      <c r="G224" s="39"/>
      <c r="H224" s="16"/>
      <c r="I224" s="37" t="s">
        <v>22</v>
      </c>
      <c r="J224" s="35">
        <v>0</v>
      </c>
      <c r="K224" s="39"/>
      <c r="L224" s="16"/>
      <c r="M224" s="37" t="s">
        <v>22</v>
      </c>
      <c r="N224" s="35">
        <v>0</v>
      </c>
      <c r="O224" s="39"/>
      <c r="P224" s="16"/>
      <c r="Q224" s="37" t="s">
        <v>22</v>
      </c>
      <c r="R224" s="35">
        <v>0</v>
      </c>
      <c r="S224" s="39"/>
      <c r="T224" s="19"/>
      <c r="U224" s="37" t="s">
        <v>22</v>
      </c>
      <c r="V224" s="35">
        <v>0</v>
      </c>
      <c r="W224" s="39"/>
      <c r="X224" s="19"/>
      <c r="Y224" s="19"/>
      <c r="Z224" s="230"/>
      <c r="AA224" s="54"/>
      <c r="AB224" s="54"/>
    </row>
    <row r="225" spans="1:28" hidden="1" x14ac:dyDescent="0.3">
      <c r="A225" s="147"/>
      <c r="B225" s="146"/>
      <c r="C225" s="28"/>
      <c r="D225" s="148"/>
      <c r="E225" s="37"/>
      <c r="F225" s="35"/>
      <c r="G225" s="39"/>
      <c r="H225" s="16"/>
      <c r="I225" s="37"/>
      <c r="J225" s="35"/>
      <c r="K225" s="39"/>
      <c r="L225" s="16"/>
      <c r="M225" s="37"/>
      <c r="N225" s="35"/>
      <c r="O225" s="39"/>
      <c r="P225" s="16"/>
      <c r="Q225" s="37"/>
      <c r="R225" s="35"/>
      <c r="S225" s="39"/>
      <c r="T225" s="19"/>
      <c r="U225" s="37"/>
      <c r="V225" s="35"/>
      <c r="W225" s="39"/>
      <c r="X225" s="19"/>
      <c r="Y225" s="19"/>
      <c r="Z225" s="230"/>
      <c r="AA225" s="54"/>
      <c r="AB225" s="54"/>
    </row>
    <row r="226" spans="1:28" hidden="1" x14ac:dyDescent="0.3">
      <c r="A226" s="147"/>
      <c r="B226" s="146"/>
      <c r="C226" s="28"/>
      <c r="D226" s="148"/>
      <c r="E226" s="37" t="s">
        <v>21</v>
      </c>
      <c r="F226" s="35">
        <v>0</v>
      </c>
      <c r="G226" s="39">
        <f>LARGE(F226:F227,1)</f>
        <v>0</v>
      </c>
      <c r="H226" s="16"/>
      <c r="I226" s="37" t="s">
        <v>21</v>
      </c>
      <c r="J226" s="35">
        <v>0</v>
      </c>
      <c r="K226" s="39">
        <f>LARGE(J226:J227,1)</f>
        <v>0</v>
      </c>
      <c r="L226" s="16"/>
      <c r="M226" s="37" t="s">
        <v>21</v>
      </c>
      <c r="N226" s="35">
        <v>0</v>
      </c>
      <c r="O226" s="39">
        <f>LARGE(N226:N227,1)</f>
        <v>0</v>
      </c>
      <c r="P226" s="16"/>
      <c r="Q226" s="37" t="s">
        <v>21</v>
      </c>
      <c r="R226" s="35">
        <v>0</v>
      </c>
      <c r="S226" s="39">
        <f>LARGE(R226:R227,1)</f>
        <v>0</v>
      </c>
      <c r="T226" s="19"/>
      <c r="U226" s="37" t="s">
        <v>21</v>
      </c>
      <c r="V226" s="35">
        <v>0</v>
      </c>
      <c r="W226" s="39">
        <f>LARGE(V226:V227,1)</f>
        <v>0</v>
      </c>
      <c r="X226" s="19"/>
      <c r="Y226" s="19">
        <v>0</v>
      </c>
      <c r="Z226" s="230"/>
      <c r="AA226" s="54"/>
      <c r="AB226" s="54"/>
    </row>
    <row r="227" spans="1:28" hidden="1" x14ac:dyDescent="0.3">
      <c r="A227" s="147"/>
      <c r="B227" s="146"/>
      <c r="C227" s="28"/>
      <c r="D227" s="148"/>
      <c r="E227" s="37" t="s">
        <v>22</v>
      </c>
      <c r="F227" s="35">
        <v>0</v>
      </c>
      <c r="G227" s="39"/>
      <c r="H227" s="16"/>
      <c r="I227" s="37" t="s">
        <v>22</v>
      </c>
      <c r="J227" s="35">
        <v>0</v>
      </c>
      <c r="K227" s="39"/>
      <c r="L227" s="16"/>
      <c r="M227" s="37" t="s">
        <v>22</v>
      </c>
      <c r="N227" s="35">
        <v>0</v>
      </c>
      <c r="O227" s="39"/>
      <c r="P227" s="16"/>
      <c r="Q227" s="37" t="s">
        <v>22</v>
      </c>
      <c r="R227" s="35">
        <v>0</v>
      </c>
      <c r="S227" s="39"/>
      <c r="T227" s="19"/>
      <c r="U227" s="37" t="s">
        <v>22</v>
      </c>
      <c r="V227" s="35">
        <v>0</v>
      </c>
      <c r="W227" s="39"/>
      <c r="X227" s="19"/>
      <c r="Y227" s="19"/>
      <c r="Z227" s="230"/>
      <c r="AA227" s="54"/>
      <c r="AB227" s="54"/>
    </row>
    <row r="228" spans="1:28" ht="15" thickBot="1" x14ac:dyDescent="0.35">
      <c r="A228" s="147"/>
      <c r="B228" s="143"/>
      <c r="C228" s="33"/>
      <c r="D228" s="145"/>
      <c r="E228" s="98"/>
      <c r="F228" s="42"/>
      <c r="G228" s="40"/>
      <c r="H228" s="17"/>
      <c r="I228" s="98"/>
      <c r="J228" s="42"/>
      <c r="K228" s="40"/>
      <c r="L228" s="17"/>
      <c r="M228" s="38"/>
      <c r="N228" s="42"/>
      <c r="O228" s="40"/>
      <c r="P228" s="17"/>
      <c r="Q228" s="38"/>
      <c r="R228" s="42"/>
      <c r="S228" s="40"/>
      <c r="T228" s="20"/>
      <c r="U228" s="38"/>
      <c r="V228" s="42"/>
      <c r="W228" s="40"/>
      <c r="X228" s="20"/>
      <c r="Y228" s="20"/>
      <c r="Z228" s="230"/>
      <c r="AA228" s="56"/>
      <c r="AB228" s="56"/>
    </row>
    <row r="229" spans="1:28" x14ac:dyDescent="0.3">
      <c r="Z229" s="372"/>
    </row>
  </sheetData>
  <mergeCells count="24">
    <mergeCell ref="B175:AB176"/>
    <mergeCell ref="E178:G178"/>
    <mergeCell ref="I178:K178"/>
    <mergeCell ref="M178:O178"/>
    <mergeCell ref="Q178:S178"/>
    <mergeCell ref="U178:W178"/>
    <mergeCell ref="U64:W64"/>
    <mergeCell ref="B118:AB119"/>
    <mergeCell ref="E121:G121"/>
    <mergeCell ref="I121:K121"/>
    <mergeCell ref="M121:O121"/>
    <mergeCell ref="Q121:S121"/>
    <mergeCell ref="U121:W121"/>
    <mergeCell ref="E64:G64"/>
    <mergeCell ref="I64:K64"/>
    <mergeCell ref="M64:O64"/>
    <mergeCell ref="Q64:S64"/>
    <mergeCell ref="U7:W7"/>
    <mergeCell ref="B4:AB5"/>
    <mergeCell ref="B61:AB62"/>
    <mergeCell ref="E7:G7"/>
    <mergeCell ref="I7:K7"/>
    <mergeCell ref="M7:O7"/>
    <mergeCell ref="Q7:S7"/>
  </mergeCells>
  <pageMargins left="0.7" right="0.7" top="0.75" bottom="0.75" header="0.3" footer="0.3"/>
  <pageSetup paperSize="5" scale="71" orientation="landscape" r:id="rId1"/>
  <rowBreaks count="1" manualBreakCount="1">
    <brk id="1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FF"/>
  </sheetPr>
  <dimension ref="A1:AB77"/>
  <sheetViews>
    <sheetView zoomScaleNormal="100" workbookViewId="0">
      <selection activeCell="C1" sqref="C1:AA1048576"/>
    </sheetView>
  </sheetViews>
  <sheetFormatPr defaultRowHeight="14.4" x14ac:dyDescent="0.3"/>
  <cols>
    <col min="1" max="1" width="2.109375" customWidth="1"/>
    <col min="2" max="2" width="25.77734375" customWidth="1"/>
    <col min="3" max="4" width="5.77734375" customWidth="1"/>
    <col min="5" max="5" width="5.77734375" style="1" customWidth="1"/>
    <col min="6" max="7" width="10.77734375" style="2" customWidth="1"/>
    <col min="8" max="8" width="1.33203125" customWidth="1"/>
    <col min="9" max="9" width="5.77734375" style="1" customWidth="1"/>
    <col min="10" max="11" width="10.77734375" style="2" customWidth="1"/>
    <col min="12" max="12" width="1.33203125" customWidth="1"/>
    <col min="13" max="13" width="5.77734375" style="1" customWidth="1"/>
    <col min="14" max="15" width="10.77734375" style="2" customWidth="1"/>
    <col min="16" max="16" width="1.33203125" customWidth="1"/>
    <col min="17" max="17" width="5.77734375" style="1" customWidth="1"/>
    <col min="18" max="18" width="10.77734375" customWidth="1"/>
    <col min="19" max="19" width="10.77734375" style="2" customWidth="1"/>
    <col min="20" max="20" width="1.33203125" style="2" customWidth="1"/>
    <col min="21" max="21" width="10.77734375" style="2" customWidth="1"/>
    <col min="22" max="22" width="8.88671875" customWidth="1"/>
    <col min="23" max="23" width="8.77734375" style="53" customWidth="1"/>
    <col min="24" max="24" width="1.33203125" customWidth="1"/>
    <col min="25" max="25" width="13.77734375" style="1" customWidth="1"/>
    <col min="26" max="26" width="8.88671875" style="1" customWidth="1"/>
    <col min="27" max="27" width="8.88671875" style="53"/>
  </cols>
  <sheetData>
    <row r="1" spans="1:28" x14ac:dyDescent="0.3">
      <c r="A1" s="8"/>
      <c r="B1" s="8"/>
      <c r="C1" s="8"/>
      <c r="D1" s="8"/>
      <c r="E1" s="330"/>
      <c r="F1" s="9"/>
      <c r="G1" s="9"/>
      <c r="H1" s="8"/>
      <c r="I1" s="330"/>
      <c r="J1" s="9"/>
      <c r="K1" s="9"/>
      <c r="L1" s="8"/>
      <c r="M1" s="330"/>
      <c r="N1" s="9"/>
      <c r="O1" s="9"/>
      <c r="P1" s="8"/>
      <c r="Q1" s="330"/>
      <c r="R1" s="8"/>
      <c r="S1" s="9"/>
      <c r="T1" s="9"/>
      <c r="U1" s="9"/>
      <c r="V1" s="8"/>
    </row>
    <row r="2" spans="1:28" ht="42" customHeight="1" thickBot="1" x14ac:dyDescent="0.35">
      <c r="A2" s="147"/>
      <c r="B2" s="46" t="s">
        <v>275</v>
      </c>
      <c r="C2" s="46"/>
      <c r="D2" s="46"/>
      <c r="E2" s="46"/>
      <c r="F2" s="46"/>
      <c r="G2" s="46"/>
      <c r="H2" s="147"/>
      <c r="I2" s="330"/>
      <c r="J2" s="9"/>
      <c r="K2" s="9"/>
      <c r="L2" s="147"/>
      <c r="M2" s="330"/>
      <c r="N2" s="9"/>
      <c r="O2" s="9"/>
      <c r="P2" s="147"/>
      <c r="Q2" s="330"/>
      <c r="R2" s="147"/>
      <c r="S2" s="9"/>
      <c r="T2" s="9"/>
      <c r="U2" s="147"/>
      <c r="V2" s="147"/>
      <c r="W2" s="9"/>
      <c r="X2" s="9"/>
      <c r="Z2" s="223"/>
      <c r="AA2" s="149"/>
      <c r="AB2" s="337"/>
    </row>
    <row r="3" spans="1:28" ht="30" customHeight="1" thickBot="1" x14ac:dyDescent="0.45">
      <c r="A3" s="147"/>
      <c r="B3" s="103" t="s">
        <v>19</v>
      </c>
      <c r="C3" s="104"/>
      <c r="D3" s="104"/>
      <c r="E3" s="331"/>
      <c r="F3" s="105"/>
      <c r="G3" s="105"/>
      <c r="H3" s="104"/>
      <c r="I3" s="331"/>
      <c r="J3" s="105"/>
      <c r="K3" s="105"/>
      <c r="L3" s="104"/>
      <c r="M3" s="331"/>
      <c r="N3" s="105"/>
      <c r="O3" s="105"/>
      <c r="P3" s="104"/>
      <c r="Q3" s="331"/>
      <c r="R3" s="104"/>
      <c r="S3" s="105"/>
      <c r="T3" s="105"/>
      <c r="U3" s="104"/>
      <c r="V3" s="104"/>
      <c r="W3" s="105"/>
      <c r="X3" s="105"/>
      <c r="Y3" s="413"/>
      <c r="Z3" s="224"/>
      <c r="AA3" s="539"/>
      <c r="AB3" s="106"/>
    </row>
    <row r="4" spans="1:28" x14ac:dyDescent="0.3">
      <c r="A4" s="148"/>
      <c r="B4" s="681" t="s">
        <v>73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3"/>
    </row>
    <row r="5" spans="1:28" ht="15" thickBot="1" x14ac:dyDescent="0.35">
      <c r="A5" s="148"/>
      <c r="B5" s="693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5"/>
    </row>
    <row r="6" spans="1:28" ht="15" thickBot="1" x14ac:dyDescent="0.35">
      <c r="A6" s="148"/>
      <c r="B6" s="108" t="s">
        <v>12</v>
      </c>
      <c r="C6" s="109"/>
      <c r="D6" s="109"/>
      <c r="E6" s="332"/>
      <c r="F6" s="110"/>
      <c r="G6" s="110"/>
      <c r="H6" s="109"/>
      <c r="I6" s="332"/>
      <c r="J6" s="110">
        <v>46.2</v>
      </c>
      <c r="K6" s="110"/>
      <c r="L6" s="109"/>
      <c r="M6" s="332"/>
      <c r="N6" s="110">
        <v>45.6</v>
      </c>
      <c r="O6" s="110"/>
      <c r="P6" s="109"/>
      <c r="Q6" s="332"/>
      <c r="R6" s="109"/>
      <c r="S6" s="110"/>
      <c r="T6" s="110"/>
      <c r="U6" s="109"/>
      <c r="V6" s="109"/>
      <c r="W6" s="110"/>
      <c r="X6" s="110"/>
      <c r="Y6" s="414"/>
      <c r="Z6" s="225"/>
      <c r="AA6" s="540"/>
      <c r="AB6" s="107"/>
    </row>
    <row r="7" spans="1:28" ht="30.6" thickBot="1" x14ac:dyDescent="0.45">
      <c r="A7" s="147"/>
      <c r="B7" s="43" t="s">
        <v>60</v>
      </c>
      <c r="C7" s="24"/>
      <c r="D7" s="2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9"/>
      <c r="V7" s="679"/>
      <c r="W7" s="680"/>
      <c r="X7" s="140"/>
      <c r="Y7" s="383" t="s">
        <v>264</v>
      </c>
      <c r="Z7" s="408" t="s">
        <v>45</v>
      </c>
      <c r="AA7" s="58" t="s">
        <v>9</v>
      </c>
      <c r="AB7" s="52" t="s">
        <v>31</v>
      </c>
    </row>
    <row r="8" spans="1:28" ht="15" thickBot="1" x14ac:dyDescent="0.35">
      <c r="A8" s="147"/>
      <c r="B8" s="26" t="s">
        <v>0</v>
      </c>
      <c r="C8" s="91" t="s">
        <v>1</v>
      </c>
      <c r="D8" s="27" t="s">
        <v>2</v>
      </c>
      <c r="E8" s="101"/>
      <c r="F8" s="36" t="s">
        <v>10</v>
      </c>
      <c r="G8" s="100" t="s">
        <v>8</v>
      </c>
      <c r="H8" s="23"/>
      <c r="I8" s="101"/>
      <c r="J8" s="102" t="s">
        <v>10</v>
      </c>
      <c r="K8" s="36" t="s">
        <v>8</v>
      </c>
      <c r="L8" s="23"/>
      <c r="M8" s="101"/>
      <c r="N8" s="102" t="s">
        <v>10</v>
      </c>
      <c r="O8" s="36" t="s">
        <v>8</v>
      </c>
      <c r="P8" s="23"/>
      <c r="Q8" s="101"/>
      <c r="R8" s="95" t="s">
        <v>10</v>
      </c>
      <c r="S8" s="36" t="s">
        <v>6</v>
      </c>
      <c r="T8" s="96"/>
      <c r="U8" s="101"/>
      <c r="V8" s="95" t="s">
        <v>10</v>
      </c>
      <c r="W8" s="154" t="s">
        <v>6</v>
      </c>
      <c r="X8" s="154"/>
      <c r="Y8" s="21"/>
      <c r="Z8" s="229"/>
      <c r="AA8" s="55"/>
      <c r="AB8" s="55"/>
    </row>
    <row r="9" spans="1:28" x14ac:dyDescent="0.3">
      <c r="A9" s="147"/>
      <c r="B9" s="146" t="s">
        <v>121</v>
      </c>
      <c r="C9" s="512" t="s">
        <v>18</v>
      </c>
      <c r="D9" s="544"/>
      <c r="E9" s="550" t="s">
        <v>194</v>
      </c>
      <c r="F9" s="358">
        <f>24+24.4</f>
        <v>48.4</v>
      </c>
      <c r="G9" s="443">
        <f>LARGE(F9:F10,1)</f>
        <v>48.4</v>
      </c>
      <c r="H9" s="511"/>
      <c r="I9" s="550" t="s">
        <v>194</v>
      </c>
      <c r="J9" s="358">
        <v>48.2</v>
      </c>
      <c r="K9" s="443">
        <f>LARGE(J9:J10,1)</f>
        <v>48.2</v>
      </c>
      <c r="L9" s="511"/>
      <c r="M9" s="550" t="s">
        <v>194</v>
      </c>
      <c r="N9" s="358">
        <v>49.9</v>
      </c>
      <c r="O9" s="543">
        <f>LARGE(N9:N10,1)</f>
        <v>49.9</v>
      </c>
      <c r="P9" s="511"/>
      <c r="Q9" s="550" t="s">
        <v>194</v>
      </c>
      <c r="R9" s="358">
        <f>24.3+24.5</f>
        <v>48.8</v>
      </c>
      <c r="S9" s="543">
        <f>LARGE(R9:R10,1)</f>
        <v>48.8</v>
      </c>
      <c r="T9" s="459"/>
      <c r="U9" s="541" t="s">
        <v>21</v>
      </c>
      <c r="V9" s="358">
        <v>0</v>
      </c>
      <c r="W9" s="443">
        <f>LARGE(V9:V10,1)</f>
        <v>0</v>
      </c>
      <c r="X9" s="458"/>
      <c r="Y9" s="557">
        <v>98.7</v>
      </c>
      <c r="Z9" s="230">
        <f>RANK(Y9,$Y$9:$Y$32)</f>
        <v>1</v>
      </c>
      <c r="AA9" s="54" t="s">
        <v>294</v>
      </c>
      <c r="AB9" s="54"/>
    </row>
    <row r="10" spans="1:28" x14ac:dyDescent="0.3">
      <c r="A10" s="147"/>
      <c r="B10" s="146"/>
      <c r="C10" s="512"/>
      <c r="D10" s="544"/>
      <c r="E10" s="550"/>
      <c r="F10" s="358"/>
      <c r="G10" s="443"/>
      <c r="H10" s="511"/>
      <c r="I10" s="550"/>
      <c r="J10" s="358">
        <v>0</v>
      </c>
      <c r="K10" s="443"/>
      <c r="L10" s="511"/>
      <c r="M10" s="550"/>
      <c r="N10" s="358">
        <v>0</v>
      </c>
      <c r="O10" s="443"/>
      <c r="P10" s="511"/>
      <c r="Q10" s="550"/>
      <c r="R10" s="358">
        <v>0</v>
      </c>
      <c r="S10" s="443"/>
      <c r="T10" s="459"/>
      <c r="U10" s="541" t="s">
        <v>22</v>
      </c>
      <c r="V10" s="358">
        <v>0</v>
      </c>
      <c r="W10" s="443"/>
      <c r="X10" s="459"/>
      <c r="Y10" s="557"/>
      <c r="Z10" s="230"/>
      <c r="AA10" s="54"/>
      <c r="AB10" s="54"/>
    </row>
    <row r="11" spans="1:28" x14ac:dyDescent="0.3">
      <c r="A11" s="147"/>
      <c r="B11" s="146"/>
      <c r="C11" s="512"/>
      <c r="D11" s="544"/>
      <c r="E11" s="550"/>
      <c r="F11" s="358"/>
      <c r="G11" s="443"/>
      <c r="H11" s="511"/>
      <c r="I11" s="550"/>
      <c r="J11" s="358"/>
      <c r="K11" s="443"/>
      <c r="L11" s="511"/>
      <c r="M11" s="550"/>
      <c r="N11" s="358"/>
      <c r="O11" s="443"/>
      <c r="P11" s="511"/>
      <c r="Q11" s="550"/>
      <c r="R11" s="358"/>
      <c r="S11" s="443"/>
      <c r="T11" s="459"/>
      <c r="U11" s="541"/>
      <c r="V11" s="358"/>
      <c r="W11" s="443"/>
      <c r="X11" s="459"/>
      <c r="Y11" s="557"/>
      <c r="Z11" s="230"/>
      <c r="AA11" s="54"/>
      <c r="AB11" s="54"/>
    </row>
    <row r="12" spans="1:28" x14ac:dyDescent="0.3">
      <c r="A12" s="147"/>
      <c r="B12" s="146" t="s">
        <v>83</v>
      </c>
      <c r="C12" s="512" t="s">
        <v>18</v>
      </c>
      <c r="D12" s="544"/>
      <c r="E12" s="550" t="s">
        <v>194</v>
      </c>
      <c r="F12" s="358">
        <f>23.8+24</f>
        <v>47.8</v>
      </c>
      <c r="G12" s="543">
        <f>LARGE(F12:F13,1)</f>
        <v>47.8</v>
      </c>
      <c r="H12" s="511"/>
      <c r="I12" s="550" t="s">
        <v>194</v>
      </c>
      <c r="J12" s="358">
        <v>47.1</v>
      </c>
      <c r="K12" s="543">
        <f>LARGE(J12:J13,1)</f>
        <v>47.1</v>
      </c>
      <c r="L12" s="511"/>
      <c r="M12" s="550" t="s">
        <v>194</v>
      </c>
      <c r="N12" s="358">
        <v>46.1</v>
      </c>
      <c r="O12" s="443">
        <f>LARGE(N12:N13,1)</f>
        <v>46.1</v>
      </c>
      <c r="P12" s="511"/>
      <c r="Q12" s="550" t="s">
        <v>194</v>
      </c>
      <c r="R12" s="358">
        <f>19.6+24.1</f>
        <v>43.7</v>
      </c>
      <c r="S12" s="443">
        <f>LARGE(R12:R13,1)</f>
        <v>43.7</v>
      </c>
      <c r="T12" s="459"/>
      <c r="U12" s="541" t="s">
        <v>21</v>
      </c>
      <c r="V12" s="358">
        <v>0</v>
      </c>
      <c r="W12" s="443">
        <f>LARGE(V12:V13,1)</f>
        <v>0</v>
      </c>
      <c r="X12" s="459"/>
      <c r="Y12" s="557">
        <f>47.8+47.1</f>
        <v>94.9</v>
      </c>
      <c r="Z12" s="230">
        <f>RANK(Y12,$Y$9:$Y$32)</f>
        <v>3</v>
      </c>
      <c r="AA12" s="54" t="s">
        <v>294</v>
      </c>
      <c r="AB12" s="54"/>
    </row>
    <row r="13" spans="1:28" x14ac:dyDescent="0.3">
      <c r="A13" s="147"/>
      <c r="B13" s="146"/>
      <c r="C13" s="512"/>
      <c r="D13" s="544"/>
      <c r="E13" s="550"/>
      <c r="F13" s="358"/>
      <c r="G13" s="443"/>
      <c r="H13" s="511"/>
      <c r="I13" s="550"/>
      <c r="J13" s="358">
        <v>0</v>
      </c>
      <c r="K13" s="443"/>
      <c r="L13" s="511"/>
      <c r="M13" s="550"/>
      <c r="N13" s="358">
        <v>0</v>
      </c>
      <c r="O13" s="443"/>
      <c r="P13" s="511"/>
      <c r="Q13" s="550"/>
      <c r="R13" s="358">
        <v>0</v>
      </c>
      <c r="S13" s="443"/>
      <c r="T13" s="459"/>
      <c r="U13" s="541" t="s">
        <v>22</v>
      </c>
      <c r="V13" s="358">
        <v>0</v>
      </c>
      <c r="W13" s="443"/>
      <c r="X13" s="459"/>
      <c r="Y13" s="557"/>
      <c r="Z13" s="230"/>
      <c r="AA13" s="54"/>
      <c r="AB13" s="54"/>
    </row>
    <row r="14" spans="1:28" x14ac:dyDescent="0.3">
      <c r="A14" s="147"/>
      <c r="B14" s="146"/>
      <c r="C14" s="512"/>
      <c r="D14" s="544"/>
      <c r="E14" s="550"/>
      <c r="F14" s="358"/>
      <c r="G14" s="443"/>
      <c r="H14" s="511"/>
      <c r="I14" s="550"/>
      <c r="J14" s="542"/>
      <c r="K14" s="358"/>
      <c r="L14" s="511"/>
      <c r="M14" s="550"/>
      <c r="N14" s="542"/>
      <c r="O14" s="358"/>
      <c r="P14" s="511"/>
      <c r="Q14" s="550"/>
      <c r="R14" s="542"/>
      <c r="S14" s="358"/>
      <c r="T14" s="459"/>
      <c r="U14" s="541"/>
      <c r="V14" s="542"/>
      <c r="W14" s="358"/>
      <c r="X14" s="459"/>
      <c r="Y14" s="557"/>
      <c r="Z14" s="230"/>
      <c r="AA14" s="54"/>
      <c r="AB14" s="54"/>
    </row>
    <row r="15" spans="1:28" x14ac:dyDescent="0.3">
      <c r="A15" s="147"/>
      <c r="B15" s="146" t="s">
        <v>174</v>
      </c>
      <c r="C15" s="512" t="s">
        <v>67</v>
      </c>
      <c r="D15" s="537" t="s">
        <v>175</v>
      </c>
      <c r="E15" s="550" t="s">
        <v>194</v>
      </c>
      <c r="F15" s="358">
        <v>0</v>
      </c>
      <c r="G15" s="443">
        <f>LARGE(F15:F16,1)</f>
        <v>0</v>
      </c>
      <c r="H15" s="511"/>
      <c r="I15" s="550" t="s">
        <v>194</v>
      </c>
      <c r="J15" s="358">
        <v>48.9</v>
      </c>
      <c r="K15" s="543">
        <f>LARGE(J15:J16,1)</f>
        <v>48.9</v>
      </c>
      <c r="L15" s="511"/>
      <c r="M15" s="550" t="s">
        <v>194</v>
      </c>
      <c r="N15" s="358">
        <v>46.9</v>
      </c>
      <c r="O15" s="443">
        <f>LARGE(N15:N16,1)</f>
        <v>46.9</v>
      </c>
      <c r="P15" s="511"/>
      <c r="Q15" s="550" t="s">
        <v>194</v>
      </c>
      <c r="R15" s="358">
        <f>24.7+22.5</f>
        <v>47.2</v>
      </c>
      <c r="S15" s="543">
        <f>LARGE(R15:R16,1)</f>
        <v>47.2</v>
      </c>
      <c r="T15" s="459"/>
      <c r="U15" s="541" t="s">
        <v>21</v>
      </c>
      <c r="V15" s="358">
        <v>0</v>
      </c>
      <c r="W15" s="443">
        <f>LARGE(V15:V16,1)</f>
        <v>0</v>
      </c>
      <c r="X15" s="459"/>
      <c r="Y15" s="557">
        <f>48.9+47.2</f>
        <v>96.1</v>
      </c>
      <c r="Z15" s="230">
        <f t="shared" ref="Z15" si="0">RANK(Y15,$Y$9:$Y$32)</f>
        <v>2</v>
      </c>
      <c r="AA15" s="561" t="s">
        <v>295</v>
      </c>
      <c r="AB15" s="54"/>
    </row>
    <row r="16" spans="1:28" x14ac:dyDescent="0.3">
      <c r="A16" s="147"/>
      <c r="B16" s="146"/>
      <c r="C16" s="512"/>
      <c r="D16" s="544"/>
      <c r="E16" s="550"/>
      <c r="F16" s="358"/>
      <c r="G16" s="443"/>
      <c r="H16" s="511"/>
      <c r="I16" s="550"/>
      <c r="J16" s="358">
        <v>0</v>
      </c>
      <c r="K16" s="443"/>
      <c r="L16" s="511"/>
      <c r="M16" s="550"/>
      <c r="N16" s="358">
        <v>0</v>
      </c>
      <c r="O16" s="443"/>
      <c r="P16" s="511"/>
      <c r="Q16" s="550"/>
      <c r="R16" s="358">
        <v>0</v>
      </c>
      <c r="S16" s="443"/>
      <c r="T16" s="459"/>
      <c r="U16" s="541" t="s">
        <v>22</v>
      </c>
      <c r="V16" s="358">
        <v>0</v>
      </c>
      <c r="W16" s="443"/>
      <c r="X16" s="459"/>
      <c r="Y16" s="557"/>
      <c r="Z16" s="230"/>
      <c r="AA16" s="54"/>
      <c r="AB16" s="54"/>
    </row>
    <row r="17" spans="1:28" x14ac:dyDescent="0.3">
      <c r="A17" s="147"/>
      <c r="B17" s="146"/>
      <c r="C17" s="512"/>
      <c r="D17" s="544"/>
      <c r="E17" s="550"/>
      <c r="F17" s="358"/>
      <c r="G17" s="443"/>
      <c r="H17" s="511"/>
      <c r="I17" s="550"/>
      <c r="J17" s="358"/>
      <c r="K17" s="443"/>
      <c r="L17" s="511"/>
      <c r="M17" s="550"/>
      <c r="N17" s="358"/>
      <c r="O17" s="443"/>
      <c r="P17" s="511"/>
      <c r="Q17" s="550"/>
      <c r="R17" s="358"/>
      <c r="S17" s="443"/>
      <c r="T17" s="459"/>
      <c r="U17" s="541"/>
      <c r="V17" s="358"/>
      <c r="W17" s="443"/>
      <c r="X17" s="459"/>
      <c r="Y17" s="557"/>
      <c r="Z17" s="230"/>
      <c r="AA17" s="54"/>
      <c r="AB17" s="54"/>
    </row>
    <row r="18" spans="1:28" hidden="1" x14ac:dyDescent="0.3">
      <c r="A18" s="147"/>
      <c r="B18" s="146"/>
      <c r="C18" s="28"/>
      <c r="D18" s="148"/>
      <c r="E18" s="333" t="s">
        <v>21</v>
      </c>
      <c r="F18" s="35">
        <v>0</v>
      </c>
      <c r="G18" s="39">
        <f>LARGE(F18:F19,1)</f>
        <v>0</v>
      </c>
      <c r="H18" s="16"/>
      <c r="I18" s="333" t="s">
        <v>21</v>
      </c>
      <c r="J18" s="35">
        <v>0</v>
      </c>
      <c r="K18" s="39">
        <f>LARGE(J18:J19,1)</f>
        <v>0</v>
      </c>
      <c r="L18" s="16"/>
      <c r="M18" s="333" t="s">
        <v>21</v>
      </c>
      <c r="N18" s="35">
        <v>0</v>
      </c>
      <c r="O18" s="39">
        <f>LARGE(N18:N19,1)</f>
        <v>0</v>
      </c>
      <c r="P18" s="16"/>
      <c r="Q18" s="333" t="s">
        <v>21</v>
      </c>
      <c r="R18" s="35">
        <v>0</v>
      </c>
      <c r="S18" s="39">
        <f>LARGE(R18:R19,1)</f>
        <v>0</v>
      </c>
      <c r="T18" s="19"/>
      <c r="U18" s="37" t="s">
        <v>21</v>
      </c>
      <c r="V18" s="35">
        <v>0</v>
      </c>
      <c r="W18" s="39">
        <f>LARGE(V18:V19,1)</f>
        <v>0</v>
      </c>
      <c r="X18" s="19"/>
      <c r="Y18" s="431">
        <v>0</v>
      </c>
      <c r="Z18" s="230">
        <f>RANK(Y18,$Y$9:$Y$32)</f>
        <v>4</v>
      </c>
      <c r="AA18" s="54"/>
      <c r="AB18" s="54"/>
    </row>
    <row r="19" spans="1:28" hidden="1" x14ac:dyDescent="0.3">
      <c r="A19" s="147"/>
      <c r="B19" s="146"/>
      <c r="C19" s="28"/>
      <c r="D19" s="148"/>
      <c r="E19" s="333" t="s">
        <v>22</v>
      </c>
      <c r="F19" s="35">
        <v>0</v>
      </c>
      <c r="G19" s="39"/>
      <c r="H19" s="16"/>
      <c r="I19" s="333" t="s">
        <v>22</v>
      </c>
      <c r="J19" s="35">
        <v>0</v>
      </c>
      <c r="K19" s="39"/>
      <c r="L19" s="16"/>
      <c r="M19" s="333" t="s">
        <v>22</v>
      </c>
      <c r="N19" s="35">
        <v>0</v>
      </c>
      <c r="O19" s="39"/>
      <c r="P19" s="16"/>
      <c r="Q19" s="333" t="s">
        <v>22</v>
      </c>
      <c r="R19" s="35">
        <v>0</v>
      </c>
      <c r="S19" s="39"/>
      <c r="T19" s="19"/>
      <c r="U19" s="37" t="s">
        <v>22</v>
      </c>
      <c r="V19" s="35">
        <v>0</v>
      </c>
      <c r="W19" s="39"/>
      <c r="X19" s="19"/>
      <c r="Y19" s="431"/>
      <c r="Z19" s="230"/>
      <c r="AA19" s="54"/>
      <c r="AB19" s="54"/>
    </row>
    <row r="20" spans="1:28" hidden="1" x14ac:dyDescent="0.3">
      <c r="A20" s="147"/>
      <c r="B20" s="146"/>
      <c r="C20" s="28"/>
      <c r="D20" s="148"/>
      <c r="E20" s="333"/>
      <c r="F20" s="35"/>
      <c r="G20" s="39"/>
      <c r="H20" s="16"/>
      <c r="I20" s="333"/>
      <c r="J20" s="41"/>
      <c r="K20" s="9"/>
      <c r="L20" s="16"/>
      <c r="M20" s="333"/>
      <c r="N20" s="35"/>
      <c r="O20" s="39"/>
      <c r="P20" s="16"/>
      <c r="Q20" s="333"/>
      <c r="R20" s="35"/>
      <c r="S20" s="39"/>
      <c r="T20" s="19"/>
      <c r="U20" s="37"/>
      <c r="V20" s="35"/>
      <c r="W20" s="39"/>
      <c r="X20" s="19"/>
      <c r="Y20" s="431"/>
      <c r="Z20" s="230"/>
      <c r="AA20" s="54"/>
      <c r="AB20" s="54"/>
    </row>
    <row r="21" spans="1:28" hidden="1" x14ac:dyDescent="0.3">
      <c r="A21" s="147"/>
      <c r="B21" s="146"/>
      <c r="C21" s="28"/>
      <c r="D21" s="148"/>
      <c r="E21" s="333" t="s">
        <v>21</v>
      </c>
      <c r="F21" s="35">
        <v>0</v>
      </c>
      <c r="G21" s="39">
        <f>LARGE(F21:F22,1)</f>
        <v>0</v>
      </c>
      <c r="H21" s="16"/>
      <c r="I21" s="333" t="s">
        <v>21</v>
      </c>
      <c r="J21" s="35">
        <v>0</v>
      </c>
      <c r="K21" s="39">
        <f>LARGE(J21:J22,1)</f>
        <v>0</v>
      </c>
      <c r="L21" s="16"/>
      <c r="M21" s="333" t="s">
        <v>21</v>
      </c>
      <c r="N21" s="35">
        <v>0</v>
      </c>
      <c r="O21" s="39">
        <f>LARGE(N21:N22,1)</f>
        <v>0</v>
      </c>
      <c r="P21" s="16"/>
      <c r="Q21" s="333" t="s">
        <v>21</v>
      </c>
      <c r="R21" s="35">
        <v>0</v>
      </c>
      <c r="S21" s="39">
        <f>LARGE(R21:R22,1)</f>
        <v>0</v>
      </c>
      <c r="T21" s="19"/>
      <c r="U21" s="37" t="s">
        <v>21</v>
      </c>
      <c r="V21" s="35">
        <v>0</v>
      </c>
      <c r="W21" s="39">
        <f>LARGE(V21:V22,1)</f>
        <v>0</v>
      </c>
      <c r="X21" s="19"/>
      <c r="Y21" s="431">
        <v>0</v>
      </c>
      <c r="Z21" s="230">
        <f>RANK(Y21,$Y$9:$Y$32)</f>
        <v>4</v>
      </c>
      <c r="AA21" s="54"/>
      <c r="AB21" s="54"/>
    </row>
    <row r="22" spans="1:28" hidden="1" x14ac:dyDescent="0.3">
      <c r="A22" s="147"/>
      <c r="B22" s="146"/>
      <c r="C22" s="28"/>
      <c r="D22" s="148"/>
      <c r="E22" s="333" t="s">
        <v>22</v>
      </c>
      <c r="F22" s="35">
        <v>0</v>
      </c>
      <c r="G22" s="39"/>
      <c r="H22" s="16"/>
      <c r="I22" s="333" t="s">
        <v>22</v>
      </c>
      <c r="J22" s="35">
        <v>0</v>
      </c>
      <c r="K22" s="39"/>
      <c r="L22" s="16"/>
      <c r="M22" s="333" t="s">
        <v>22</v>
      </c>
      <c r="N22" s="35">
        <v>0</v>
      </c>
      <c r="O22" s="39"/>
      <c r="P22" s="16"/>
      <c r="Q22" s="333" t="s">
        <v>22</v>
      </c>
      <c r="R22" s="35">
        <v>0</v>
      </c>
      <c r="S22" s="39"/>
      <c r="T22" s="19"/>
      <c r="U22" s="37" t="s">
        <v>22</v>
      </c>
      <c r="V22" s="35">
        <v>0</v>
      </c>
      <c r="W22" s="39"/>
      <c r="X22" s="19"/>
      <c r="Y22" s="431"/>
      <c r="Z22" s="230"/>
      <c r="AA22" s="54"/>
      <c r="AB22" s="54"/>
    </row>
    <row r="23" spans="1:28" hidden="1" x14ac:dyDescent="0.3">
      <c r="A23" s="147"/>
      <c r="B23" s="146"/>
      <c r="C23" s="28"/>
      <c r="D23" s="148"/>
      <c r="E23" s="333"/>
      <c r="F23" s="35"/>
      <c r="G23" s="39"/>
      <c r="H23" s="16"/>
      <c r="I23" s="333"/>
      <c r="J23" s="35"/>
      <c r="K23" s="39"/>
      <c r="L23" s="16"/>
      <c r="M23" s="333"/>
      <c r="N23" s="35"/>
      <c r="O23" s="39"/>
      <c r="P23" s="16"/>
      <c r="Q23" s="333"/>
      <c r="R23" s="35"/>
      <c r="S23" s="39"/>
      <c r="T23" s="19"/>
      <c r="U23" s="37"/>
      <c r="V23" s="35"/>
      <c r="W23" s="39"/>
      <c r="X23" s="19"/>
      <c r="Y23" s="431"/>
      <c r="Z23" s="230"/>
      <c r="AA23" s="54"/>
      <c r="AB23" s="54"/>
    </row>
    <row r="24" spans="1:28" hidden="1" x14ac:dyDescent="0.3">
      <c r="A24" s="147"/>
      <c r="B24" s="146"/>
      <c r="C24" s="28"/>
      <c r="D24" s="148"/>
      <c r="E24" s="333" t="s">
        <v>21</v>
      </c>
      <c r="F24" s="35">
        <v>0</v>
      </c>
      <c r="G24" s="39">
        <f>LARGE(F24:F25,1)</f>
        <v>0</v>
      </c>
      <c r="H24" s="16"/>
      <c r="I24" s="333" t="s">
        <v>21</v>
      </c>
      <c r="J24" s="35">
        <v>0</v>
      </c>
      <c r="K24" s="39">
        <f>LARGE(J24:J25,1)</f>
        <v>0</v>
      </c>
      <c r="L24" s="16"/>
      <c r="M24" s="333" t="s">
        <v>21</v>
      </c>
      <c r="N24" s="35">
        <v>0</v>
      </c>
      <c r="O24" s="39">
        <f>LARGE(N24:N25,1)</f>
        <v>0</v>
      </c>
      <c r="P24" s="16"/>
      <c r="Q24" s="333" t="s">
        <v>21</v>
      </c>
      <c r="R24" s="35">
        <v>0</v>
      </c>
      <c r="S24" s="39">
        <f>LARGE(R24:R25,1)</f>
        <v>0</v>
      </c>
      <c r="T24" s="19"/>
      <c r="U24" s="37" t="s">
        <v>21</v>
      </c>
      <c r="V24" s="35">
        <v>0</v>
      </c>
      <c r="W24" s="39">
        <f>LARGE(V24:V25,1)</f>
        <v>0</v>
      </c>
      <c r="X24" s="19"/>
      <c r="Y24" s="431">
        <v>0</v>
      </c>
      <c r="Z24" s="230">
        <f>RANK(Y24,$Y$9:$Y$32)</f>
        <v>4</v>
      </c>
      <c r="AA24" s="54"/>
      <c r="AB24" s="54"/>
    </row>
    <row r="25" spans="1:28" hidden="1" x14ac:dyDescent="0.3">
      <c r="A25" s="147"/>
      <c r="B25" s="146"/>
      <c r="C25" s="28"/>
      <c r="D25" s="148"/>
      <c r="E25" s="333" t="s">
        <v>22</v>
      </c>
      <c r="F25" s="35">
        <v>0</v>
      </c>
      <c r="G25" s="39"/>
      <c r="H25" s="16"/>
      <c r="I25" s="333" t="s">
        <v>22</v>
      </c>
      <c r="J25" s="35">
        <v>0</v>
      </c>
      <c r="K25" s="39"/>
      <c r="L25" s="16"/>
      <c r="M25" s="333" t="s">
        <v>22</v>
      </c>
      <c r="N25" s="35">
        <v>0</v>
      </c>
      <c r="O25" s="39"/>
      <c r="P25" s="16"/>
      <c r="Q25" s="333" t="s">
        <v>22</v>
      </c>
      <c r="R25" s="35">
        <v>0</v>
      </c>
      <c r="S25" s="39"/>
      <c r="T25" s="19"/>
      <c r="U25" s="37" t="s">
        <v>22</v>
      </c>
      <c r="V25" s="35">
        <v>0</v>
      </c>
      <c r="W25" s="39"/>
      <c r="X25" s="19"/>
      <c r="Y25" s="431"/>
      <c r="Z25" s="230"/>
      <c r="AA25" s="54"/>
      <c r="AB25" s="54"/>
    </row>
    <row r="26" spans="1:28" hidden="1" x14ac:dyDescent="0.3">
      <c r="A26" s="147"/>
      <c r="B26" s="146"/>
      <c r="C26" s="28"/>
      <c r="D26" s="148"/>
      <c r="E26" s="333"/>
      <c r="F26" s="35"/>
      <c r="G26" s="39"/>
      <c r="H26" s="16"/>
      <c r="I26" s="333"/>
      <c r="J26" s="41"/>
      <c r="K26" s="9"/>
      <c r="L26" s="16"/>
      <c r="M26" s="333"/>
      <c r="N26" s="35"/>
      <c r="O26" s="39"/>
      <c r="P26" s="16"/>
      <c r="Q26" s="333"/>
      <c r="R26" s="35"/>
      <c r="S26" s="39"/>
      <c r="T26" s="19"/>
      <c r="U26" s="37"/>
      <c r="V26" s="35"/>
      <c r="W26" s="39"/>
      <c r="X26" s="19"/>
      <c r="Y26" s="431"/>
      <c r="Z26" s="230"/>
      <c r="AA26" s="54"/>
      <c r="AB26" s="54"/>
    </row>
    <row r="27" spans="1:28" hidden="1" x14ac:dyDescent="0.3">
      <c r="A27" s="147"/>
      <c r="B27" s="146"/>
      <c r="C27" s="28"/>
      <c r="D27" s="148"/>
      <c r="E27" s="333" t="s">
        <v>21</v>
      </c>
      <c r="F27" s="35">
        <v>0</v>
      </c>
      <c r="G27" s="39">
        <f>LARGE(F27:F28,1)</f>
        <v>0</v>
      </c>
      <c r="H27" s="16"/>
      <c r="I27" s="333" t="s">
        <v>21</v>
      </c>
      <c r="J27" s="35">
        <v>0</v>
      </c>
      <c r="K27" s="39">
        <f>LARGE(J27:J28,1)</f>
        <v>0</v>
      </c>
      <c r="L27" s="16"/>
      <c r="M27" s="333" t="s">
        <v>21</v>
      </c>
      <c r="N27" s="35">
        <v>0</v>
      </c>
      <c r="O27" s="39">
        <f>LARGE(N27:N28,1)</f>
        <v>0</v>
      </c>
      <c r="P27" s="16"/>
      <c r="Q27" s="333" t="s">
        <v>21</v>
      </c>
      <c r="R27" s="35">
        <v>0</v>
      </c>
      <c r="S27" s="39">
        <f>LARGE(R27:R28,1)</f>
        <v>0</v>
      </c>
      <c r="T27" s="19"/>
      <c r="U27" s="37" t="s">
        <v>21</v>
      </c>
      <c r="V27" s="35">
        <v>0</v>
      </c>
      <c r="W27" s="39">
        <f>LARGE(V27:V28,1)</f>
        <v>0</v>
      </c>
      <c r="X27" s="19"/>
      <c r="Y27" s="431">
        <v>0</v>
      </c>
      <c r="Z27" s="230">
        <f>RANK(Y27,$Y$9:$Y$32)</f>
        <v>4</v>
      </c>
      <c r="AA27" s="54"/>
      <c r="AB27" s="54"/>
    </row>
    <row r="28" spans="1:28" hidden="1" x14ac:dyDescent="0.3">
      <c r="A28" s="147"/>
      <c r="B28" s="146"/>
      <c r="C28" s="28"/>
      <c r="D28" s="148"/>
      <c r="E28" s="333" t="s">
        <v>22</v>
      </c>
      <c r="F28" s="35">
        <v>0</v>
      </c>
      <c r="G28" s="39"/>
      <c r="H28" s="16"/>
      <c r="I28" s="333" t="s">
        <v>22</v>
      </c>
      <c r="J28" s="35">
        <v>0</v>
      </c>
      <c r="K28" s="39"/>
      <c r="L28" s="16"/>
      <c r="M28" s="333" t="s">
        <v>22</v>
      </c>
      <c r="N28" s="35">
        <v>0</v>
      </c>
      <c r="O28" s="39"/>
      <c r="P28" s="16"/>
      <c r="Q28" s="333" t="s">
        <v>22</v>
      </c>
      <c r="R28" s="35">
        <v>0</v>
      </c>
      <c r="S28" s="39"/>
      <c r="T28" s="19"/>
      <c r="U28" s="37" t="s">
        <v>22</v>
      </c>
      <c r="V28" s="35">
        <v>0</v>
      </c>
      <c r="W28" s="39"/>
      <c r="X28" s="19"/>
      <c r="Y28" s="431"/>
      <c r="Z28" s="230"/>
      <c r="AA28" s="54"/>
      <c r="AB28" s="54"/>
    </row>
    <row r="29" spans="1:28" hidden="1" x14ac:dyDescent="0.3">
      <c r="A29" s="147"/>
      <c r="B29" s="146"/>
      <c r="C29" s="28"/>
      <c r="D29" s="148"/>
      <c r="E29" s="333"/>
      <c r="F29" s="35"/>
      <c r="G29" s="39"/>
      <c r="H29" s="16"/>
      <c r="I29" s="333"/>
      <c r="J29" s="35"/>
      <c r="K29" s="39"/>
      <c r="L29" s="16"/>
      <c r="M29" s="333"/>
      <c r="N29" s="35"/>
      <c r="O29" s="39"/>
      <c r="P29" s="16"/>
      <c r="Q29" s="333"/>
      <c r="R29" s="35"/>
      <c r="S29" s="39"/>
      <c r="T29" s="19"/>
      <c r="U29" s="37"/>
      <c r="V29" s="35"/>
      <c r="W29" s="39"/>
      <c r="X29" s="19"/>
      <c r="Y29" s="431"/>
      <c r="Z29" s="230"/>
      <c r="AA29" s="54"/>
      <c r="AB29" s="54"/>
    </row>
    <row r="30" spans="1:28" hidden="1" x14ac:dyDescent="0.3">
      <c r="A30" s="147"/>
      <c r="B30" s="146"/>
      <c r="C30" s="28"/>
      <c r="D30" s="148"/>
      <c r="E30" s="333" t="s">
        <v>21</v>
      </c>
      <c r="F30" s="35">
        <v>0</v>
      </c>
      <c r="G30" s="39">
        <f>LARGE(F30:F31,1)</f>
        <v>0</v>
      </c>
      <c r="H30" s="16"/>
      <c r="I30" s="333" t="s">
        <v>21</v>
      </c>
      <c r="J30" s="35">
        <v>0</v>
      </c>
      <c r="K30" s="39">
        <f>LARGE(J30:J31,1)</f>
        <v>0</v>
      </c>
      <c r="L30" s="16"/>
      <c r="M30" s="333" t="s">
        <v>21</v>
      </c>
      <c r="N30" s="35">
        <v>0</v>
      </c>
      <c r="O30" s="39">
        <f>LARGE(N30:N31,1)</f>
        <v>0</v>
      </c>
      <c r="P30" s="16"/>
      <c r="Q30" s="333" t="s">
        <v>21</v>
      </c>
      <c r="R30" s="35">
        <v>0</v>
      </c>
      <c r="S30" s="39">
        <f>LARGE(R30:R31,1)</f>
        <v>0</v>
      </c>
      <c r="T30" s="19"/>
      <c r="U30" s="37" t="s">
        <v>21</v>
      </c>
      <c r="V30" s="35">
        <v>0</v>
      </c>
      <c r="W30" s="39">
        <f>LARGE(V30:V31,1)</f>
        <v>0</v>
      </c>
      <c r="X30" s="19"/>
      <c r="Y30" s="431">
        <v>0</v>
      </c>
      <c r="Z30" s="230">
        <f>RANK(Y30,$Y$9:$Y$32)</f>
        <v>4</v>
      </c>
      <c r="AA30" s="54"/>
      <c r="AB30" s="54"/>
    </row>
    <row r="31" spans="1:28" hidden="1" x14ac:dyDescent="0.3">
      <c r="A31" s="147"/>
      <c r="B31" s="146"/>
      <c r="C31" s="28"/>
      <c r="D31" s="148"/>
      <c r="E31" s="333" t="s">
        <v>22</v>
      </c>
      <c r="F31" s="35">
        <v>0</v>
      </c>
      <c r="G31" s="39"/>
      <c r="H31" s="16"/>
      <c r="I31" s="333" t="s">
        <v>22</v>
      </c>
      <c r="J31" s="35">
        <v>0</v>
      </c>
      <c r="K31" s="39"/>
      <c r="L31" s="16"/>
      <c r="M31" s="333" t="s">
        <v>22</v>
      </c>
      <c r="N31" s="35">
        <v>0</v>
      </c>
      <c r="O31" s="39"/>
      <c r="P31" s="16"/>
      <c r="Q31" s="333" t="s">
        <v>22</v>
      </c>
      <c r="R31" s="35">
        <v>0</v>
      </c>
      <c r="S31" s="39"/>
      <c r="T31" s="19"/>
      <c r="U31" s="37" t="s">
        <v>22</v>
      </c>
      <c r="V31" s="35">
        <v>0</v>
      </c>
      <c r="W31" s="39"/>
      <c r="X31" s="19"/>
      <c r="Y31" s="431"/>
      <c r="Z31" s="230"/>
      <c r="AA31" s="54"/>
      <c r="AB31" s="54"/>
    </row>
    <row r="32" spans="1:28" hidden="1" x14ac:dyDescent="0.3">
      <c r="A32" s="147"/>
      <c r="B32" s="146"/>
      <c r="C32" s="28"/>
      <c r="D32" s="148"/>
      <c r="E32" s="333"/>
      <c r="F32" s="35"/>
      <c r="G32" s="39"/>
      <c r="H32" s="16"/>
      <c r="I32" s="333"/>
      <c r="J32" s="41"/>
      <c r="K32" s="9"/>
      <c r="L32" s="16"/>
      <c r="M32" s="333"/>
      <c r="N32" s="35"/>
      <c r="O32" s="39"/>
      <c r="P32" s="16"/>
      <c r="Q32" s="333"/>
      <c r="R32" s="35"/>
      <c r="S32" s="39"/>
      <c r="T32" s="19"/>
      <c r="U32" s="37"/>
      <c r="V32" s="35"/>
      <c r="W32" s="39"/>
      <c r="X32" s="19"/>
      <c r="Y32" s="431"/>
      <c r="Z32" s="230"/>
      <c r="AA32" s="54"/>
      <c r="AB32" s="54"/>
    </row>
    <row r="33" spans="1:28" hidden="1" x14ac:dyDescent="0.3">
      <c r="A33" s="147"/>
      <c r="B33" s="146"/>
      <c r="C33" s="28"/>
      <c r="D33" s="148"/>
      <c r="E33" s="333" t="s">
        <v>21</v>
      </c>
      <c r="F33" s="35">
        <v>0</v>
      </c>
      <c r="G33" s="39">
        <f>LARGE(F33:F34,1)</f>
        <v>0</v>
      </c>
      <c r="H33" s="16"/>
      <c r="I33" s="333" t="s">
        <v>21</v>
      </c>
      <c r="J33" s="35">
        <v>0</v>
      </c>
      <c r="K33" s="39">
        <f>LARGE(J33:J34,1)</f>
        <v>0</v>
      </c>
      <c r="L33" s="16"/>
      <c r="M33" s="333" t="s">
        <v>21</v>
      </c>
      <c r="N33" s="35">
        <v>0</v>
      </c>
      <c r="O33" s="39">
        <f>LARGE(N33:N34,1)</f>
        <v>0</v>
      </c>
      <c r="P33" s="16"/>
      <c r="Q33" s="333" t="s">
        <v>21</v>
      </c>
      <c r="R33" s="35">
        <v>0</v>
      </c>
      <c r="S33" s="39">
        <f>LARGE(R33:R34,1)</f>
        <v>0</v>
      </c>
      <c r="T33" s="19"/>
      <c r="U33" s="37" t="s">
        <v>21</v>
      </c>
      <c r="V33" s="35">
        <v>0</v>
      </c>
      <c r="W33" s="39">
        <f>LARGE(V33:V34,1)</f>
        <v>0</v>
      </c>
      <c r="X33" s="19"/>
      <c r="Y33" s="431">
        <v>0</v>
      </c>
      <c r="Z33" s="230">
        <f>RANK(Y33,$Y$9:$Y$32)</f>
        <v>4</v>
      </c>
      <c r="AA33" s="54"/>
      <c r="AB33" s="54"/>
    </row>
    <row r="34" spans="1:28" hidden="1" x14ac:dyDescent="0.3">
      <c r="A34" s="147"/>
      <c r="B34" s="158"/>
      <c r="C34" s="37"/>
      <c r="D34" s="148"/>
      <c r="E34" s="333" t="s">
        <v>22</v>
      </c>
      <c r="F34" s="35">
        <v>0</v>
      </c>
      <c r="G34" s="39"/>
      <c r="H34" s="16"/>
      <c r="I34" s="333" t="s">
        <v>22</v>
      </c>
      <c r="J34" s="35">
        <v>0</v>
      </c>
      <c r="K34" s="39"/>
      <c r="L34" s="16"/>
      <c r="M34" s="333" t="s">
        <v>22</v>
      </c>
      <c r="N34" s="35">
        <v>0</v>
      </c>
      <c r="O34" s="39"/>
      <c r="P34" s="16"/>
      <c r="Q34" s="333" t="s">
        <v>22</v>
      </c>
      <c r="R34" s="35">
        <v>0</v>
      </c>
      <c r="S34" s="39"/>
      <c r="T34" s="19"/>
      <c r="U34" s="37" t="s">
        <v>22</v>
      </c>
      <c r="V34" s="35">
        <v>0</v>
      </c>
      <c r="W34" s="39"/>
      <c r="X34" s="19"/>
      <c r="Y34" s="431"/>
      <c r="Z34" s="232"/>
      <c r="AA34" s="150"/>
      <c r="AB34" s="150"/>
    </row>
    <row r="35" spans="1:28" hidden="1" x14ac:dyDescent="0.3">
      <c r="A35" s="148"/>
      <c r="B35" s="158"/>
      <c r="D35" s="88"/>
      <c r="E35" s="334"/>
      <c r="F35" s="168"/>
      <c r="G35" s="39"/>
      <c r="I35" s="334"/>
      <c r="J35" s="168"/>
      <c r="K35" s="39"/>
      <c r="L35" s="146"/>
      <c r="M35" s="336"/>
      <c r="O35" s="39"/>
      <c r="P35" s="16"/>
      <c r="Q35" s="336"/>
      <c r="S35" s="39"/>
      <c r="T35" s="175"/>
      <c r="U35" s="175"/>
      <c r="V35" s="28"/>
      <c r="X35" s="146"/>
      <c r="Y35" s="54"/>
      <c r="Z35" s="233"/>
      <c r="AA35" s="150"/>
      <c r="AB35" s="148"/>
    </row>
    <row r="36" spans="1:28" hidden="1" x14ac:dyDescent="0.3">
      <c r="A36" s="147"/>
      <c r="B36" s="158"/>
      <c r="C36" s="37"/>
      <c r="D36" s="148"/>
      <c r="E36" s="333" t="s">
        <v>21</v>
      </c>
      <c r="F36" s="35">
        <v>0</v>
      </c>
      <c r="G36" s="39">
        <f>LARGE(F36:F37,1)</f>
        <v>0</v>
      </c>
      <c r="H36" s="16"/>
      <c r="I36" s="333" t="s">
        <v>21</v>
      </c>
      <c r="J36" s="35">
        <v>0</v>
      </c>
      <c r="K36" s="39">
        <f>LARGE(J36:J37,1)</f>
        <v>0</v>
      </c>
      <c r="L36" s="16"/>
      <c r="M36" s="333" t="s">
        <v>21</v>
      </c>
      <c r="N36" s="35">
        <v>0</v>
      </c>
      <c r="O36" s="39">
        <f>LARGE(N36:N37,1)</f>
        <v>0</v>
      </c>
      <c r="P36" s="16"/>
      <c r="Q36" s="333" t="s">
        <v>21</v>
      </c>
      <c r="R36" s="35">
        <v>0</v>
      </c>
      <c r="S36" s="39">
        <f>LARGE(R36:R37,1)</f>
        <v>0</v>
      </c>
      <c r="T36" s="19"/>
      <c r="U36" s="37" t="s">
        <v>21</v>
      </c>
      <c r="V36" s="35">
        <v>0</v>
      </c>
      <c r="W36" s="39">
        <f>LARGE(V36:V37,1)</f>
        <v>0</v>
      </c>
      <c r="X36" s="19"/>
      <c r="Y36" s="431">
        <v>0</v>
      </c>
      <c r="Z36" s="232">
        <f>RANK(Y36,$Y$9:$Y$32)</f>
        <v>4</v>
      </c>
      <c r="AA36" s="150"/>
      <c r="AB36" s="150"/>
    </row>
    <row r="37" spans="1:28" hidden="1" x14ac:dyDescent="0.3">
      <c r="A37" s="147"/>
      <c r="B37" s="158"/>
      <c r="C37" s="37"/>
      <c r="D37" s="148"/>
      <c r="E37" s="333" t="s">
        <v>22</v>
      </c>
      <c r="F37" s="35">
        <v>0</v>
      </c>
      <c r="G37" s="39"/>
      <c r="H37" s="16"/>
      <c r="I37" s="333" t="s">
        <v>22</v>
      </c>
      <c r="J37" s="35">
        <v>0</v>
      </c>
      <c r="K37" s="39"/>
      <c r="L37" s="16"/>
      <c r="M37" s="333" t="s">
        <v>22</v>
      </c>
      <c r="N37" s="35">
        <v>0</v>
      </c>
      <c r="O37" s="39"/>
      <c r="P37" s="16"/>
      <c r="Q37" s="333" t="s">
        <v>22</v>
      </c>
      <c r="R37" s="35">
        <v>0</v>
      </c>
      <c r="S37" s="39"/>
      <c r="T37" s="19"/>
      <c r="U37" s="37" t="s">
        <v>22</v>
      </c>
      <c r="V37" s="35">
        <v>0</v>
      </c>
      <c r="W37" s="39"/>
      <c r="X37" s="19"/>
      <c r="Y37" s="431"/>
      <c r="Z37" s="232"/>
      <c r="AA37" s="150"/>
      <c r="AB37" s="150"/>
    </row>
    <row r="38" spans="1:28" ht="15" thickBot="1" x14ac:dyDescent="0.35">
      <c r="A38" s="148"/>
      <c r="B38" s="98"/>
      <c r="C38" s="144"/>
      <c r="D38" s="89"/>
      <c r="E38" s="335"/>
      <c r="F38" s="157"/>
      <c r="G38" s="40"/>
      <c r="H38" s="144"/>
      <c r="I38" s="335"/>
      <c r="J38" s="157"/>
      <c r="K38" s="40"/>
      <c r="L38" s="17"/>
      <c r="M38" s="335"/>
      <c r="N38" s="157"/>
      <c r="O38" s="40"/>
      <c r="P38" s="17"/>
      <c r="Q38" s="335"/>
      <c r="R38" s="156"/>
      <c r="S38" s="40"/>
      <c r="T38" s="20"/>
      <c r="U38" s="151"/>
      <c r="V38" s="33"/>
      <c r="W38" s="176"/>
      <c r="X38" s="17"/>
      <c r="Y38" s="56"/>
      <c r="Z38" s="234"/>
      <c r="AA38" s="521"/>
      <c r="AB38" s="145"/>
    </row>
    <row r="41" spans="1:28" ht="42" customHeight="1" thickBot="1" x14ac:dyDescent="0.35">
      <c r="A41" s="147"/>
      <c r="B41" s="46" t="s">
        <v>275</v>
      </c>
      <c r="C41" s="46"/>
      <c r="D41" s="46"/>
      <c r="E41" s="46"/>
      <c r="F41" s="46"/>
      <c r="G41" s="46"/>
      <c r="H41" s="147"/>
      <c r="I41" s="330"/>
      <c r="J41" s="9"/>
      <c r="K41" s="9"/>
      <c r="L41" s="147"/>
      <c r="M41" s="330"/>
      <c r="N41" s="9"/>
      <c r="O41" s="9"/>
      <c r="P41" s="147"/>
      <c r="Q41" s="330"/>
      <c r="R41" s="147"/>
      <c r="S41" s="9"/>
      <c r="T41" s="9"/>
      <c r="U41" s="147"/>
      <c r="V41" s="147"/>
      <c r="W41" s="9"/>
      <c r="X41" s="9"/>
      <c r="Y41" s="337"/>
      <c r="Z41" s="223"/>
      <c r="AA41" s="149"/>
      <c r="AB41" s="149"/>
    </row>
    <row r="42" spans="1:28" ht="30" customHeight="1" thickBot="1" x14ac:dyDescent="0.45">
      <c r="A42" s="147"/>
      <c r="B42" s="103" t="s">
        <v>19</v>
      </c>
      <c r="C42" s="104"/>
      <c r="D42" s="104"/>
      <c r="E42" s="331"/>
      <c r="F42" s="105"/>
      <c r="G42" s="105"/>
      <c r="H42" s="104"/>
      <c r="I42" s="331"/>
      <c r="J42" s="105"/>
      <c r="K42" s="105"/>
      <c r="L42" s="104"/>
      <c r="M42" s="331"/>
      <c r="N42" s="105"/>
      <c r="O42" s="105"/>
      <c r="P42" s="104"/>
      <c r="Q42" s="331"/>
      <c r="R42" s="104"/>
      <c r="S42" s="105"/>
      <c r="T42" s="105"/>
      <c r="U42" s="104"/>
      <c r="V42" s="104"/>
      <c r="W42" s="105"/>
      <c r="X42" s="105"/>
      <c r="Y42" s="413"/>
      <c r="Z42" s="224"/>
      <c r="AA42" s="539"/>
      <c r="AB42" s="106"/>
    </row>
    <row r="43" spans="1:28" x14ac:dyDescent="0.3">
      <c r="A43" s="148"/>
      <c r="B43" s="687" t="s">
        <v>72</v>
      </c>
      <c r="C43" s="688"/>
      <c r="D43" s="688"/>
      <c r="E43" s="688"/>
      <c r="F43" s="688"/>
      <c r="G43" s="688"/>
      <c r="H43" s="688"/>
      <c r="I43" s="688"/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9"/>
    </row>
    <row r="44" spans="1:28" ht="15" thickBot="1" x14ac:dyDescent="0.35">
      <c r="A44" s="148"/>
      <c r="B44" s="696"/>
      <c r="C44" s="697"/>
      <c r="D44" s="697"/>
      <c r="E44" s="697"/>
      <c r="F44" s="697"/>
      <c r="G44" s="697"/>
      <c r="H44" s="697"/>
      <c r="I44" s="697"/>
      <c r="J44" s="697"/>
      <c r="K44" s="697"/>
      <c r="L44" s="697"/>
      <c r="M44" s="697"/>
      <c r="N44" s="697"/>
      <c r="O44" s="697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8"/>
    </row>
    <row r="45" spans="1:28" ht="15" thickBot="1" x14ac:dyDescent="0.35">
      <c r="A45" s="148"/>
      <c r="B45" s="108" t="s">
        <v>12</v>
      </c>
      <c r="C45" s="109"/>
      <c r="D45" s="109"/>
      <c r="E45" s="332"/>
      <c r="F45" s="110"/>
      <c r="G45" s="110"/>
      <c r="H45" s="109"/>
      <c r="I45" s="332"/>
      <c r="J45" s="110">
        <v>47.4</v>
      </c>
      <c r="K45" s="110"/>
      <c r="L45" s="109"/>
      <c r="M45" s="332"/>
      <c r="N45" s="110">
        <v>46.7</v>
      </c>
      <c r="O45" s="110"/>
      <c r="P45" s="109"/>
      <c r="Q45" s="332"/>
      <c r="R45" s="109"/>
      <c r="S45" s="110"/>
      <c r="T45" s="110"/>
      <c r="U45" s="109"/>
      <c r="V45" s="109"/>
      <c r="W45" s="110"/>
      <c r="X45" s="110"/>
      <c r="Y45" s="414"/>
      <c r="Z45" s="225"/>
      <c r="AA45" s="540"/>
      <c r="AB45" s="107"/>
    </row>
    <row r="46" spans="1:28" ht="30.6" thickBot="1" x14ac:dyDescent="0.45">
      <c r="A46" s="147"/>
      <c r="B46" s="43" t="s">
        <v>23</v>
      </c>
      <c r="C46" s="24"/>
      <c r="D46" s="27"/>
      <c r="E46" s="678" t="s">
        <v>75</v>
      </c>
      <c r="F46" s="679"/>
      <c r="G46" s="680"/>
      <c r="H46" s="25"/>
      <c r="I46" s="678" t="s">
        <v>7</v>
      </c>
      <c r="J46" s="679"/>
      <c r="K46" s="680"/>
      <c r="L46" s="23"/>
      <c r="M46" s="678" t="s">
        <v>76</v>
      </c>
      <c r="N46" s="679"/>
      <c r="O46" s="680"/>
      <c r="P46" s="23"/>
      <c r="Q46" s="678" t="s">
        <v>124</v>
      </c>
      <c r="R46" s="679"/>
      <c r="S46" s="680"/>
      <c r="T46" s="21"/>
      <c r="U46" s="679"/>
      <c r="V46" s="679"/>
      <c r="W46" s="680"/>
      <c r="X46" s="140"/>
      <c r="Y46" s="383" t="s">
        <v>264</v>
      </c>
      <c r="Z46" s="408" t="s">
        <v>45</v>
      </c>
      <c r="AA46" s="58" t="s">
        <v>9</v>
      </c>
      <c r="AB46" s="52" t="s">
        <v>31</v>
      </c>
    </row>
    <row r="47" spans="1:28" ht="15" thickBot="1" x14ac:dyDescent="0.35">
      <c r="A47" s="147"/>
      <c r="B47" s="26" t="s">
        <v>0</v>
      </c>
      <c r="C47" s="91" t="s">
        <v>1</v>
      </c>
      <c r="D47" s="27" t="s">
        <v>2</v>
      </c>
      <c r="E47" s="101"/>
      <c r="F47" s="36" t="s">
        <v>10</v>
      </c>
      <c r="G47" s="100" t="s">
        <v>8</v>
      </c>
      <c r="H47" s="23"/>
      <c r="I47" s="101"/>
      <c r="J47" s="102" t="s">
        <v>10</v>
      </c>
      <c r="K47" s="36" t="s">
        <v>8</v>
      </c>
      <c r="L47" s="23"/>
      <c r="M47" s="101"/>
      <c r="N47" s="102" t="s">
        <v>10</v>
      </c>
      <c r="O47" s="36" t="s">
        <v>8</v>
      </c>
      <c r="P47" s="23"/>
      <c r="Q47" s="101"/>
      <c r="R47" s="95" t="s">
        <v>10</v>
      </c>
      <c r="S47" s="36" t="s">
        <v>6</v>
      </c>
      <c r="T47" s="96"/>
      <c r="U47" s="101"/>
      <c r="V47" s="95" t="s">
        <v>10</v>
      </c>
      <c r="W47" s="154" t="s">
        <v>6</v>
      </c>
      <c r="X47" s="154"/>
      <c r="Y47" s="21"/>
      <c r="Z47" s="229"/>
      <c r="AA47" s="55"/>
      <c r="AB47" s="55"/>
    </row>
    <row r="48" spans="1:28" x14ac:dyDescent="0.3">
      <c r="A48" s="147"/>
      <c r="B48" s="146" t="s">
        <v>148</v>
      </c>
      <c r="C48" s="441" t="s">
        <v>65</v>
      </c>
      <c r="D48" s="537" t="s">
        <v>175</v>
      </c>
      <c r="E48" s="333" t="s">
        <v>194</v>
      </c>
      <c r="F48" s="35">
        <f>24+26.5</f>
        <v>50.5</v>
      </c>
      <c r="G48" s="543">
        <f>LARGE(F48:F49,1)</f>
        <v>50.5</v>
      </c>
      <c r="H48" s="511"/>
      <c r="I48" s="550" t="s">
        <v>194</v>
      </c>
      <c r="J48" s="358">
        <v>26.2</v>
      </c>
      <c r="K48" s="443">
        <f>LARGE(J48:J49,1)</f>
        <v>26.2</v>
      </c>
      <c r="L48" s="511"/>
      <c r="M48" s="550" t="s">
        <v>194</v>
      </c>
      <c r="N48" s="358">
        <v>48.3</v>
      </c>
      <c r="O48" s="443">
        <f>LARGE(N48:N49,1)</f>
        <v>48.3</v>
      </c>
      <c r="P48" s="511"/>
      <c r="Q48" s="550" t="s">
        <v>194</v>
      </c>
      <c r="R48" s="358">
        <v>0</v>
      </c>
      <c r="S48" s="443">
        <f>LARGE(R48:R49,1)</f>
        <v>0</v>
      </c>
      <c r="T48" s="459"/>
      <c r="U48" s="541" t="s">
        <v>21</v>
      </c>
      <c r="V48" s="358">
        <v>0</v>
      </c>
      <c r="W48" s="443">
        <f>LARGE(V48:V49,1)</f>
        <v>0</v>
      </c>
      <c r="X48" s="458"/>
      <c r="Y48" s="557">
        <f>50.5+48.3</f>
        <v>98.8</v>
      </c>
      <c r="Z48" s="230">
        <f>RANK(Y48,$Y$48:$Y$57)</f>
        <v>1</v>
      </c>
      <c r="AA48" s="561" t="s">
        <v>295</v>
      </c>
      <c r="AB48" s="54"/>
    </row>
    <row r="49" spans="1:28" x14ac:dyDescent="0.3">
      <c r="A49" s="147"/>
      <c r="B49" s="146"/>
      <c r="C49" s="441"/>
      <c r="D49" s="148"/>
      <c r="E49" s="333"/>
      <c r="F49" s="35">
        <v>0</v>
      </c>
      <c r="G49" s="443"/>
      <c r="H49" s="511"/>
      <c r="I49" s="550"/>
      <c r="J49" s="358">
        <v>0</v>
      </c>
      <c r="K49" s="443"/>
      <c r="L49" s="511"/>
      <c r="M49" s="550"/>
      <c r="N49" s="358">
        <v>0</v>
      </c>
      <c r="O49" s="443"/>
      <c r="P49" s="511"/>
      <c r="Q49" s="550"/>
      <c r="R49" s="358">
        <v>0</v>
      </c>
      <c r="S49" s="443"/>
      <c r="T49" s="459"/>
      <c r="U49" s="541" t="s">
        <v>22</v>
      </c>
      <c r="V49" s="358">
        <v>0</v>
      </c>
      <c r="W49" s="443"/>
      <c r="X49" s="459"/>
      <c r="Y49" s="557"/>
      <c r="Z49" s="230"/>
      <c r="AA49" s="54"/>
      <c r="AB49" s="54"/>
    </row>
    <row r="50" spans="1:28" x14ac:dyDescent="0.3">
      <c r="A50" s="147"/>
      <c r="B50" s="146"/>
      <c r="C50" s="441"/>
      <c r="D50" s="148"/>
      <c r="E50" s="333"/>
      <c r="F50" s="35"/>
      <c r="G50" s="443"/>
      <c r="H50" s="511"/>
      <c r="I50" s="550"/>
      <c r="J50" s="358"/>
      <c r="K50" s="443"/>
      <c r="L50" s="511"/>
      <c r="M50" s="550"/>
      <c r="N50" s="358"/>
      <c r="O50" s="443"/>
      <c r="P50" s="511"/>
      <c r="Q50" s="550"/>
      <c r="R50" s="358"/>
      <c r="S50" s="443"/>
      <c r="T50" s="459"/>
      <c r="U50" s="541"/>
      <c r="V50" s="358"/>
      <c r="W50" s="443"/>
      <c r="X50" s="459"/>
      <c r="Y50" s="557"/>
      <c r="Z50" s="230"/>
      <c r="AA50" s="54"/>
      <c r="AB50" s="54"/>
    </row>
    <row r="51" spans="1:28" x14ac:dyDescent="0.3">
      <c r="A51" s="147"/>
      <c r="B51" s="146" t="s">
        <v>108</v>
      </c>
      <c r="C51" s="441" t="s">
        <v>79</v>
      </c>
      <c r="D51" s="148"/>
      <c r="E51" s="333" t="s">
        <v>194</v>
      </c>
      <c r="F51" s="35">
        <f>24+24.1</f>
        <v>48.1</v>
      </c>
      <c r="G51" s="543">
        <f>LARGE(F51:F52,1)</f>
        <v>48.1</v>
      </c>
      <c r="H51" s="511"/>
      <c r="I51" s="550" t="s">
        <v>194</v>
      </c>
      <c r="J51" s="358">
        <v>48.2</v>
      </c>
      <c r="K51" s="543">
        <f>LARGE(J51:J52,1)</f>
        <v>48.2</v>
      </c>
      <c r="L51" s="511"/>
      <c r="M51" s="550" t="s">
        <v>194</v>
      </c>
      <c r="N51" s="358">
        <v>46</v>
      </c>
      <c r="O51" s="443">
        <f>LARGE(N51:N52,1)</f>
        <v>46</v>
      </c>
      <c r="P51" s="511"/>
      <c r="Q51" s="550" t="s">
        <v>194</v>
      </c>
      <c r="R51" s="358">
        <f>20+24.1</f>
        <v>44.1</v>
      </c>
      <c r="S51" s="443">
        <f>LARGE(R51:R52,1)</f>
        <v>44.1</v>
      </c>
      <c r="T51" s="459"/>
      <c r="U51" s="541" t="s">
        <v>21</v>
      </c>
      <c r="V51" s="358">
        <v>0</v>
      </c>
      <c r="W51" s="443">
        <f>LARGE(V51:V52,1)</f>
        <v>0</v>
      </c>
      <c r="X51" s="459"/>
      <c r="Y51" s="557">
        <f>48.1+48.2</f>
        <v>96.300000000000011</v>
      </c>
      <c r="Z51" s="230">
        <f t="shared" ref="Z51:Z54" si="1">RANK(Y51,$Y$48:$Y$57)</f>
        <v>2</v>
      </c>
      <c r="AA51" s="54" t="s">
        <v>294</v>
      </c>
      <c r="AB51" s="54"/>
    </row>
    <row r="52" spans="1:28" x14ac:dyDescent="0.3">
      <c r="A52" s="147"/>
      <c r="B52" s="146" t="s">
        <v>195</v>
      </c>
      <c r="C52" s="441"/>
      <c r="D52" s="148"/>
      <c r="E52" s="333"/>
      <c r="F52" s="35">
        <f>24+22.4</f>
        <v>46.4</v>
      </c>
      <c r="G52" s="443"/>
      <c r="H52" s="511"/>
      <c r="I52" s="550"/>
      <c r="J52" s="358">
        <v>0</v>
      </c>
      <c r="K52" s="443"/>
      <c r="L52" s="511"/>
      <c r="M52" s="550"/>
      <c r="N52" s="358">
        <v>0</v>
      </c>
      <c r="O52" s="443"/>
      <c r="P52" s="511"/>
      <c r="Q52" s="550"/>
      <c r="R52" s="358">
        <v>0</v>
      </c>
      <c r="S52" s="443"/>
      <c r="T52" s="459"/>
      <c r="U52" s="541" t="s">
        <v>22</v>
      </c>
      <c r="V52" s="358">
        <v>0</v>
      </c>
      <c r="W52" s="443"/>
      <c r="X52" s="459"/>
      <c r="Y52" s="557"/>
      <c r="Z52" s="230"/>
      <c r="AA52" s="54"/>
      <c r="AB52" s="54"/>
    </row>
    <row r="53" spans="1:28" x14ac:dyDescent="0.3">
      <c r="A53" s="147"/>
      <c r="B53" s="146"/>
      <c r="C53" s="441"/>
      <c r="D53" s="148"/>
      <c r="E53" s="333"/>
      <c r="F53" s="35"/>
      <c r="G53" s="443"/>
      <c r="H53" s="511"/>
      <c r="I53" s="550"/>
      <c r="J53" s="542"/>
      <c r="K53" s="358"/>
      <c r="L53" s="511"/>
      <c r="M53" s="550"/>
      <c r="N53" s="542"/>
      <c r="O53" s="358"/>
      <c r="P53" s="511"/>
      <c r="Q53" s="550"/>
      <c r="R53" s="542"/>
      <c r="S53" s="358"/>
      <c r="T53" s="459"/>
      <c r="U53" s="541"/>
      <c r="V53" s="542"/>
      <c r="W53" s="358"/>
      <c r="X53" s="459"/>
      <c r="Y53" s="557"/>
      <c r="Z53" s="230"/>
      <c r="AA53" s="54"/>
      <c r="AB53" s="54"/>
    </row>
    <row r="54" spans="1:28" x14ac:dyDescent="0.3">
      <c r="A54" s="147"/>
      <c r="B54" s="146" t="s">
        <v>103</v>
      </c>
      <c r="C54" s="441" t="s">
        <v>79</v>
      </c>
      <c r="D54" s="148"/>
      <c r="E54" s="333" t="s">
        <v>194</v>
      </c>
      <c r="F54" s="35">
        <v>45.5</v>
      </c>
      <c r="G54" s="443">
        <v>45.5</v>
      </c>
      <c r="H54" s="511"/>
      <c r="I54" s="550" t="s">
        <v>21</v>
      </c>
      <c r="J54" s="358">
        <v>45.7</v>
      </c>
      <c r="K54" s="443">
        <v>45.7</v>
      </c>
      <c r="L54" s="511"/>
      <c r="M54" s="550" t="s">
        <v>21</v>
      </c>
      <c r="N54" s="358">
        <v>46.7</v>
      </c>
      <c r="O54" s="543">
        <v>46.9</v>
      </c>
      <c r="P54" s="511">
        <v>46.9</v>
      </c>
      <c r="Q54" s="550" t="s">
        <v>194</v>
      </c>
      <c r="R54" s="358">
        <f>23.4+23.5</f>
        <v>46.9</v>
      </c>
      <c r="S54" s="543">
        <f>LARGE(R54:R55,1)</f>
        <v>46.9</v>
      </c>
      <c r="T54" s="459"/>
      <c r="U54" s="541" t="s">
        <v>21</v>
      </c>
      <c r="V54" s="358">
        <v>0</v>
      </c>
      <c r="W54" s="443">
        <f>LARGE(V54:V55,1)</f>
        <v>0</v>
      </c>
      <c r="X54" s="459"/>
      <c r="Y54" s="557">
        <f>46.7+46.9</f>
        <v>93.6</v>
      </c>
      <c r="Z54" s="230">
        <f t="shared" si="1"/>
        <v>3</v>
      </c>
      <c r="AA54" s="54" t="s">
        <v>294</v>
      </c>
      <c r="AB54" s="54"/>
    </row>
    <row r="55" spans="1:28" x14ac:dyDescent="0.3">
      <c r="A55" s="147"/>
      <c r="B55" s="146" t="s">
        <v>261</v>
      </c>
      <c r="C55" s="28"/>
      <c r="D55" s="148"/>
      <c r="E55" s="333"/>
      <c r="F55" s="35">
        <v>45.2</v>
      </c>
      <c r="G55" s="443"/>
      <c r="H55" s="511"/>
      <c r="I55" s="550" t="s">
        <v>22</v>
      </c>
      <c r="J55" s="358">
        <v>45.7</v>
      </c>
      <c r="K55" s="443"/>
      <c r="L55" s="511"/>
      <c r="M55" s="550" t="s">
        <v>22</v>
      </c>
      <c r="N55" s="358">
        <v>46.9</v>
      </c>
      <c r="O55" s="443"/>
      <c r="P55" s="511"/>
      <c r="Q55" s="550"/>
      <c r="R55" s="358">
        <v>0</v>
      </c>
      <c r="S55" s="443"/>
      <c r="T55" s="459"/>
      <c r="U55" s="541" t="s">
        <v>22</v>
      </c>
      <c r="V55" s="358">
        <v>0</v>
      </c>
      <c r="W55" s="443"/>
      <c r="X55" s="459"/>
      <c r="Y55" s="557"/>
      <c r="Z55" s="230"/>
      <c r="AA55" s="54"/>
      <c r="AB55" s="54"/>
    </row>
    <row r="56" spans="1:28" x14ac:dyDescent="0.3">
      <c r="A56" s="147"/>
      <c r="B56" s="146"/>
      <c r="C56" s="28"/>
      <c r="D56" s="148"/>
      <c r="E56" s="333"/>
      <c r="F56" s="35"/>
      <c r="G56" s="443"/>
      <c r="H56" s="511"/>
      <c r="I56" s="550"/>
      <c r="J56" s="358"/>
      <c r="K56" s="443"/>
      <c r="L56" s="511"/>
      <c r="M56" s="550"/>
      <c r="N56" s="358"/>
      <c r="O56" s="443"/>
      <c r="P56" s="511"/>
      <c r="Q56" s="550"/>
      <c r="R56" s="358"/>
      <c r="S56" s="443"/>
      <c r="T56" s="459"/>
      <c r="U56" s="541"/>
      <c r="V56" s="358"/>
      <c r="W56" s="443"/>
      <c r="X56" s="459"/>
      <c r="Y56" s="557"/>
      <c r="Z56" s="230"/>
      <c r="AA56" s="54"/>
      <c r="AB56" s="54"/>
    </row>
    <row r="57" spans="1:28" hidden="1" x14ac:dyDescent="0.3">
      <c r="A57" s="147"/>
      <c r="B57" s="146"/>
      <c r="C57" s="28"/>
      <c r="D57" s="148"/>
      <c r="E57" s="333" t="s">
        <v>194</v>
      </c>
      <c r="F57" s="35">
        <v>0</v>
      </c>
      <c r="G57" s="39">
        <f>LARGE(F57:F58,1)</f>
        <v>0</v>
      </c>
      <c r="H57" s="16"/>
      <c r="I57" s="333" t="s">
        <v>194</v>
      </c>
      <c r="J57" s="35">
        <v>0</v>
      </c>
      <c r="K57" s="39">
        <f>LARGE(J57:J58,1)</f>
        <v>0</v>
      </c>
      <c r="L57" s="16"/>
      <c r="M57" s="333" t="s">
        <v>194</v>
      </c>
      <c r="N57" s="35">
        <v>0</v>
      </c>
      <c r="O57" s="39">
        <f>LARGE(N57:N58,1)</f>
        <v>0</v>
      </c>
      <c r="P57" s="16"/>
      <c r="Q57" s="333" t="s">
        <v>194</v>
      </c>
      <c r="R57" s="35">
        <v>0</v>
      </c>
      <c r="S57" s="39">
        <f>LARGE(R57:R58,1)</f>
        <v>0</v>
      </c>
      <c r="T57" s="19"/>
      <c r="U57" s="37" t="s">
        <v>21</v>
      </c>
      <c r="V57" s="35">
        <v>0</v>
      </c>
      <c r="W57" s="39">
        <f>LARGE(V57:V58,1)</f>
        <v>0</v>
      </c>
      <c r="X57" s="19"/>
      <c r="Y57" s="415">
        <v>0</v>
      </c>
      <c r="Z57" s="230"/>
      <c r="AA57" s="54"/>
      <c r="AB57" s="54"/>
    </row>
    <row r="58" spans="1:28" hidden="1" x14ac:dyDescent="0.3">
      <c r="A58" s="147"/>
      <c r="B58" s="146"/>
      <c r="C58" s="28"/>
      <c r="D58" s="148"/>
      <c r="E58" s="333"/>
      <c r="F58" s="35">
        <v>0</v>
      </c>
      <c r="G58" s="39"/>
      <c r="H58" s="16"/>
      <c r="I58" s="333"/>
      <c r="J58" s="35">
        <v>0</v>
      </c>
      <c r="K58" s="39"/>
      <c r="L58" s="16"/>
      <c r="M58" s="333"/>
      <c r="N58" s="35">
        <v>0</v>
      </c>
      <c r="O58" s="39"/>
      <c r="P58" s="16"/>
      <c r="Q58" s="333"/>
      <c r="R58" s="35">
        <v>0</v>
      </c>
      <c r="S58" s="39"/>
      <c r="T58" s="19"/>
      <c r="U58" s="37" t="s">
        <v>22</v>
      </c>
      <c r="V58" s="35">
        <v>0</v>
      </c>
      <c r="W58" s="39"/>
      <c r="X58" s="19"/>
      <c r="Y58" s="415"/>
      <c r="Z58" s="230"/>
      <c r="AA58" s="54"/>
      <c r="AB58" s="54"/>
    </row>
    <row r="59" spans="1:28" hidden="1" x14ac:dyDescent="0.3">
      <c r="A59" s="147"/>
      <c r="B59" s="146"/>
      <c r="C59" s="28"/>
      <c r="D59" s="148"/>
      <c r="E59" s="333"/>
      <c r="F59" s="35"/>
      <c r="G59" s="39"/>
      <c r="H59" s="16"/>
      <c r="I59" s="333"/>
      <c r="J59" s="41"/>
      <c r="K59" s="9"/>
      <c r="L59" s="16"/>
      <c r="M59" s="333"/>
      <c r="N59" s="35"/>
      <c r="O59" s="39"/>
      <c r="P59" s="16"/>
      <c r="Q59" s="333"/>
      <c r="R59" s="35"/>
      <c r="S59" s="39"/>
      <c r="T59" s="19"/>
      <c r="U59" s="37"/>
      <c r="V59" s="35"/>
      <c r="W59" s="39"/>
      <c r="X59" s="19"/>
      <c r="Y59" s="415"/>
      <c r="Z59" s="230"/>
      <c r="AA59" s="54"/>
      <c r="AB59" s="54"/>
    </row>
    <row r="60" spans="1:28" hidden="1" x14ac:dyDescent="0.3">
      <c r="A60" s="147"/>
      <c r="B60" s="146"/>
      <c r="C60" s="28"/>
      <c r="D60" s="148"/>
      <c r="E60" s="333" t="s">
        <v>194</v>
      </c>
      <c r="F60" s="35">
        <v>0</v>
      </c>
      <c r="G60" s="39">
        <f>LARGE(F60:F61,1)</f>
        <v>0</v>
      </c>
      <c r="H60" s="16"/>
      <c r="I60" s="333" t="s">
        <v>194</v>
      </c>
      <c r="J60" s="35">
        <v>0</v>
      </c>
      <c r="K60" s="39">
        <f>LARGE(J60:J61,1)</f>
        <v>0</v>
      </c>
      <c r="L60" s="16"/>
      <c r="M60" s="333" t="s">
        <v>194</v>
      </c>
      <c r="N60" s="35">
        <v>0</v>
      </c>
      <c r="O60" s="39">
        <f>LARGE(N60:N61,1)</f>
        <v>0</v>
      </c>
      <c r="P60" s="16"/>
      <c r="Q60" s="333" t="s">
        <v>194</v>
      </c>
      <c r="R60" s="35">
        <v>0</v>
      </c>
      <c r="S60" s="39">
        <f>LARGE(R60:R61,1)</f>
        <v>0</v>
      </c>
      <c r="T60" s="19"/>
      <c r="U60" s="37" t="s">
        <v>21</v>
      </c>
      <c r="V60" s="35">
        <v>0</v>
      </c>
      <c r="W60" s="39">
        <f>LARGE(V60:V61,1)</f>
        <v>0</v>
      </c>
      <c r="X60" s="19"/>
      <c r="Y60" s="415">
        <v>0</v>
      </c>
      <c r="Z60" s="230"/>
      <c r="AA60" s="54"/>
      <c r="AB60" s="54"/>
    </row>
    <row r="61" spans="1:28" hidden="1" x14ac:dyDescent="0.3">
      <c r="A61" s="147"/>
      <c r="B61" s="146"/>
      <c r="C61" s="28"/>
      <c r="D61" s="148"/>
      <c r="E61" s="333"/>
      <c r="F61" s="35">
        <v>0</v>
      </c>
      <c r="G61" s="39"/>
      <c r="H61" s="16"/>
      <c r="I61" s="333"/>
      <c r="J61" s="35">
        <v>0</v>
      </c>
      <c r="K61" s="39"/>
      <c r="L61" s="16"/>
      <c r="M61" s="333"/>
      <c r="N61" s="35">
        <v>0</v>
      </c>
      <c r="O61" s="39"/>
      <c r="P61" s="16"/>
      <c r="Q61" s="333"/>
      <c r="R61" s="35">
        <v>0</v>
      </c>
      <c r="S61" s="39"/>
      <c r="T61" s="19"/>
      <c r="U61" s="37" t="s">
        <v>22</v>
      </c>
      <c r="V61" s="35">
        <v>0</v>
      </c>
      <c r="W61" s="39"/>
      <c r="X61" s="19"/>
      <c r="Y61" s="415"/>
      <c r="Z61" s="230"/>
      <c r="AA61" s="54"/>
      <c r="AB61" s="54"/>
    </row>
    <row r="62" spans="1:28" hidden="1" x14ac:dyDescent="0.3">
      <c r="A62" s="147"/>
      <c r="B62" s="146"/>
      <c r="C62" s="28"/>
      <c r="D62" s="148"/>
      <c r="E62" s="333"/>
      <c r="F62" s="35"/>
      <c r="G62" s="39"/>
      <c r="H62" s="16"/>
      <c r="I62" s="333"/>
      <c r="J62" s="35"/>
      <c r="K62" s="39"/>
      <c r="L62" s="16"/>
      <c r="M62" s="333"/>
      <c r="N62" s="35"/>
      <c r="O62" s="39"/>
      <c r="P62" s="16"/>
      <c r="Q62" s="333"/>
      <c r="R62" s="35"/>
      <c r="S62" s="39"/>
      <c r="T62" s="19"/>
      <c r="U62" s="37"/>
      <c r="V62" s="35"/>
      <c r="W62" s="39"/>
      <c r="X62" s="19"/>
      <c r="Y62" s="415"/>
      <c r="Z62" s="230"/>
      <c r="AA62" s="54"/>
      <c r="AB62" s="54"/>
    </row>
    <row r="63" spans="1:28" hidden="1" x14ac:dyDescent="0.3">
      <c r="A63" s="147"/>
      <c r="B63" s="146"/>
      <c r="C63" s="28"/>
      <c r="D63" s="148"/>
      <c r="E63" s="333" t="s">
        <v>21</v>
      </c>
      <c r="F63" s="35">
        <v>0</v>
      </c>
      <c r="G63" s="39">
        <f>LARGE(F63:F64,1)</f>
        <v>0</v>
      </c>
      <c r="H63" s="16"/>
      <c r="I63" s="333" t="s">
        <v>21</v>
      </c>
      <c r="J63" s="35">
        <v>0</v>
      </c>
      <c r="K63" s="39">
        <f>LARGE(J63:J64,1)</f>
        <v>0</v>
      </c>
      <c r="L63" s="16"/>
      <c r="M63" s="333" t="s">
        <v>21</v>
      </c>
      <c r="N63" s="35">
        <v>0</v>
      </c>
      <c r="O63" s="39">
        <f>LARGE(N63:N64,1)</f>
        <v>0</v>
      </c>
      <c r="P63" s="16"/>
      <c r="Q63" s="333" t="s">
        <v>21</v>
      </c>
      <c r="R63" s="35">
        <v>0</v>
      </c>
      <c r="S63" s="39">
        <f>LARGE(R63:R64,1)</f>
        <v>0</v>
      </c>
      <c r="T63" s="19"/>
      <c r="U63" s="37" t="s">
        <v>21</v>
      </c>
      <c r="V63" s="35">
        <v>0</v>
      </c>
      <c r="W63" s="39">
        <f>LARGE(V63:V64,1)</f>
        <v>0</v>
      </c>
      <c r="X63" s="19"/>
      <c r="Y63" s="415">
        <v>0</v>
      </c>
      <c r="Z63" s="230">
        <f>RANK(Y63,$Y$9:$Y$32)</f>
        <v>4</v>
      </c>
      <c r="AA63" s="54"/>
      <c r="AB63" s="54"/>
    </row>
    <row r="64" spans="1:28" hidden="1" x14ac:dyDescent="0.3">
      <c r="A64" s="147"/>
      <c r="B64" s="146"/>
      <c r="C64" s="28"/>
      <c r="D64" s="148"/>
      <c r="E64" s="333" t="s">
        <v>22</v>
      </c>
      <c r="F64" s="35">
        <v>0</v>
      </c>
      <c r="G64" s="39"/>
      <c r="H64" s="16"/>
      <c r="I64" s="333" t="s">
        <v>22</v>
      </c>
      <c r="J64" s="35">
        <v>0</v>
      </c>
      <c r="K64" s="39"/>
      <c r="L64" s="16"/>
      <c r="M64" s="333" t="s">
        <v>22</v>
      </c>
      <c r="N64" s="35">
        <v>0</v>
      </c>
      <c r="O64" s="39"/>
      <c r="P64" s="16"/>
      <c r="Q64" s="333" t="s">
        <v>22</v>
      </c>
      <c r="R64" s="35">
        <v>0</v>
      </c>
      <c r="S64" s="39"/>
      <c r="T64" s="19"/>
      <c r="U64" s="37" t="s">
        <v>22</v>
      </c>
      <c r="V64" s="35">
        <v>0</v>
      </c>
      <c r="W64" s="39"/>
      <c r="X64" s="19"/>
      <c r="Y64" s="415"/>
      <c r="Z64" s="230"/>
      <c r="AA64" s="54"/>
      <c r="AB64" s="54"/>
    </row>
    <row r="65" spans="1:28" hidden="1" x14ac:dyDescent="0.3">
      <c r="A65" s="147"/>
      <c r="B65" s="146"/>
      <c r="C65" s="28"/>
      <c r="D65" s="148"/>
      <c r="E65" s="333"/>
      <c r="F65" s="35"/>
      <c r="G65" s="39"/>
      <c r="H65" s="16"/>
      <c r="I65" s="333"/>
      <c r="J65" s="41"/>
      <c r="K65" s="9"/>
      <c r="L65" s="16"/>
      <c r="M65" s="333"/>
      <c r="N65" s="35"/>
      <c r="O65" s="39"/>
      <c r="P65" s="16"/>
      <c r="Q65" s="333"/>
      <c r="R65" s="35"/>
      <c r="S65" s="39"/>
      <c r="T65" s="19"/>
      <c r="U65" s="37"/>
      <c r="V65" s="35"/>
      <c r="W65" s="39"/>
      <c r="X65" s="19"/>
      <c r="Y65" s="415"/>
      <c r="Z65" s="230"/>
      <c r="AA65" s="54"/>
      <c r="AB65" s="54"/>
    </row>
    <row r="66" spans="1:28" hidden="1" x14ac:dyDescent="0.3">
      <c r="A66" s="147"/>
      <c r="B66" s="146"/>
      <c r="C66" s="28"/>
      <c r="D66" s="148"/>
      <c r="E66" s="333" t="s">
        <v>21</v>
      </c>
      <c r="F66" s="35">
        <v>0</v>
      </c>
      <c r="G66" s="39">
        <f>LARGE(F66:F67,1)</f>
        <v>0</v>
      </c>
      <c r="H66" s="16"/>
      <c r="I66" s="333" t="s">
        <v>21</v>
      </c>
      <c r="J66" s="35">
        <v>0</v>
      </c>
      <c r="K66" s="39">
        <f>LARGE(J66:J67,1)</f>
        <v>0</v>
      </c>
      <c r="L66" s="16"/>
      <c r="M66" s="333" t="s">
        <v>21</v>
      </c>
      <c r="N66" s="35">
        <v>0</v>
      </c>
      <c r="O66" s="39">
        <f>LARGE(N66:N67,1)</f>
        <v>0</v>
      </c>
      <c r="P66" s="16"/>
      <c r="Q66" s="333" t="s">
        <v>21</v>
      </c>
      <c r="R66" s="35">
        <v>0</v>
      </c>
      <c r="S66" s="39">
        <f>LARGE(R66:R67,1)</f>
        <v>0</v>
      </c>
      <c r="T66" s="19"/>
      <c r="U66" s="37" t="s">
        <v>21</v>
      </c>
      <c r="V66" s="35">
        <v>0</v>
      </c>
      <c r="W66" s="39">
        <f>LARGE(V66:V67,1)</f>
        <v>0</v>
      </c>
      <c r="X66" s="19"/>
      <c r="Y66" s="415">
        <v>0</v>
      </c>
      <c r="Z66" s="230">
        <f>RANK(Y66,$Y$9:$Y$32)</f>
        <v>4</v>
      </c>
      <c r="AA66" s="54"/>
      <c r="AB66" s="54"/>
    </row>
    <row r="67" spans="1:28" hidden="1" x14ac:dyDescent="0.3">
      <c r="A67" s="147"/>
      <c r="B67" s="146"/>
      <c r="C67" s="28"/>
      <c r="D67" s="148"/>
      <c r="E67" s="333" t="s">
        <v>22</v>
      </c>
      <c r="F67" s="35">
        <v>0</v>
      </c>
      <c r="G67" s="39"/>
      <c r="H67" s="16"/>
      <c r="I67" s="333" t="s">
        <v>22</v>
      </c>
      <c r="J67" s="35">
        <v>0</v>
      </c>
      <c r="K67" s="39"/>
      <c r="L67" s="16"/>
      <c r="M67" s="333" t="s">
        <v>22</v>
      </c>
      <c r="N67" s="35">
        <v>0</v>
      </c>
      <c r="O67" s="39"/>
      <c r="P67" s="16"/>
      <c r="Q67" s="333" t="s">
        <v>22</v>
      </c>
      <c r="R67" s="35">
        <v>0</v>
      </c>
      <c r="S67" s="39"/>
      <c r="T67" s="19"/>
      <c r="U67" s="37" t="s">
        <v>22</v>
      </c>
      <c r="V67" s="35">
        <v>0</v>
      </c>
      <c r="W67" s="39"/>
      <c r="X67" s="19"/>
      <c r="Y67" s="415"/>
      <c r="Z67" s="230"/>
      <c r="AA67" s="54"/>
      <c r="AB67" s="54"/>
    </row>
    <row r="68" spans="1:28" hidden="1" x14ac:dyDescent="0.3">
      <c r="A68" s="147"/>
      <c r="B68" s="146"/>
      <c r="C68" s="28"/>
      <c r="D68" s="148"/>
      <c r="E68" s="333"/>
      <c r="F68" s="35"/>
      <c r="G68" s="39"/>
      <c r="H68" s="16"/>
      <c r="I68" s="333"/>
      <c r="J68" s="35"/>
      <c r="K68" s="39"/>
      <c r="L68" s="16"/>
      <c r="M68" s="333"/>
      <c r="N68" s="35"/>
      <c r="O68" s="39"/>
      <c r="P68" s="16"/>
      <c r="Q68" s="333"/>
      <c r="R68" s="35"/>
      <c r="S68" s="39"/>
      <c r="T68" s="19"/>
      <c r="U68" s="37"/>
      <c r="V68" s="35"/>
      <c r="W68" s="39"/>
      <c r="X68" s="19"/>
      <c r="Y68" s="415"/>
      <c r="Z68" s="230"/>
      <c r="AA68" s="54"/>
      <c r="AB68" s="54"/>
    </row>
    <row r="69" spans="1:28" hidden="1" x14ac:dyDescent="0.3">
      <c r="A69" s="147"/>
      <c r="B69" s="146"/>
      <c r="C69" s="28"/>
      <c r="D69" s="148"/>
      <c r="E69" s="333" t="s">
        <v>21</v>
      </c>
      <c r="F69" s="35">
        <v>0</v>
      </c>
      <c r="G69" s="39">
        <f>LARGE(F69:F70,1)</f>
        <v>0</v>
      </c>
      <c r="H69" s="16"/>
      <c r="I69" s="333" t="s">
        <v>21</v>
      </c>
      <c r="J69" s="35">
        <v>0</v>
      </c>
      <c r="K69" s="39">
        <f>LARGE(J69:J70,1)</f>
        <v>0</v>
      </c>
      <c r="L69" s="16"/>
      <c r="M69" s="333" t="s">
        <v>21</v>
      </c>
      <c r="N69" s="35">
        <v>0</v>
      </c>
      <c r="O69" s="39">
        <f>LARGE(N69:N70,1)</f>
        <v>0</v>
      </c>
      <c r="P69" s="16"/>
      <c r="Q69" s="333" t="s">
        <v>21</v>
      </c>
      <c r="R69" s="35">
        <v>0</v>
      </c>
      <c r="S69" s="39">
        <f>LARGE(R69:R70,1)</f>
        <v>0</v>
      </c>
      <c r="T69" s="19"/>
      <c r="U69" s="37" t="s">
        <v>21</v>
      </c>
      <c r="V69" s="35">
        <v>0</v>
      </c>
      <c r="W69" s="39">
        <f>LARGE(V69:V70,1)</f>
        <v>0</v>
      </c>
      <c r="X69" s="19"/>
      <c r="Y69" s="415">
        <v>0</v>
      </c>
      <c r="Z69" s="230">
        <f>RANK(Y69,$Y$9:$Y$32)</f>
        <v>4</v>
      </c>
      <c r="AA69" s="54"/>
      <c r="AB69" s="54"/>
    </row>
    <row r="70" spans="1:28" hidden="1" x14ac:dyDescent="0.3">
      <c r="A70" s="147"/>
      <c r="B70" s="146"/>
      <c r="C70" s="28"/>
      <c r="D70" s="148"/>
      <c r="E70" s="333" t="s">
        <v>22</v>
      </c>
      <c r="F70" s="35">
        <v>0</v>
      </c>
      <c r="G70" s="39"/>
      <c r="H70" s="16"/>
      <c r="I70" s="333" t="s">
        <v>22</v>
      </c>
      <c r="J70" s="35">
        <v>0</v>
      </c>
      <c r="K70" s="39"/>
      <c r="L70" s="16"/>
      <c r="M70" s="333" t="s">
        <v>22</v>
      </c>
      <c r="N70" s="35">
        <v>0</v>
      </c>
      <c r="O70" s="39"/>
      <c r="P70" s="16"/>
      <c r="Q70" s="333" t="s">
        <v>22</v>
      </c>
      <c r="R70" s="35">
        <v>0</v>
      </c>
      <c r="S70" s="39"/>
      <c r="T70" s="19"/>
      <c r="U70" s="37" t="s">
        <v>22</v>
      </c>
      <c r="V70" s="35">
        <v>0</v>
      </c>
      <c r="W70" s="39"/>
      <c r="X70" s="19"/>
      <c r="Y70" s="415"/>
      <c r="Z70" s="230"/>
      <c r="AA70" s="54"/>
      <c r="AB70" s="54"/>
    </row>
    <row r="71" spans="1:28" hidden="1" x14ac:dyDescent="0.3">
      <c r="A71" s="147"/>
      <c r="B71" s="146"/>
      <c r="C71" s="28"/>
      <c r="D71" s="148"/>
      <c r="E71" s="333"/>
      <c r="F71" s="35"/>
      <c r="G71" s="39"/>
      <c r="H71" s="16"/>
      <c r="I71" s="333"/>
      <c r="J71" s="41"/>
      <c r="K71" s="9"/>
      <c r="L71" s="16"/>
      <c r="M71" s="333"/>
      <c r="N71" s="35"/>
      <c r="O71" s="39"/>
      <c r="P71" s="16"/>
      <c r="Q71" s="333"/>
      <c r="R71" s="35"/>
      <c r="S71" s="39"/>
      <c r="T71" s="19"/>
      <c r="U71" s="37"/>
      <c r="V71" s="35"/>
      <c r="W71" s="39"/>
      <c r="X71" s="19"/>
      <c r="Y71" s="415"/>
      <c r="Z71" s="230"/>
      <c r="AA71" s="54"/>
      <c r="AB71" s="54"/>
    </row>
    <row r="72" spans="1:28" hidden="1" x14ac:dyDescent="0.3">
      <c r="A72" s="147"/>
      <c r="B72" s="146"/>
      <c r="C72" s="28"/>
      <c r="D72" s="148"/>
      <c r="E72" s="333" t="s">
        <v>21</v>
      </c>
      <c r="F72" s="35">
        <v>0</v>
      </c>
      <c r="G72" s="39">
        <f>LARGE(F72:F73,1)</f>
        <v>0</v>
      </c>
      <c r="H72" s="16"/>
      <c r="I72" s="333" t="s">
        <v>21</v>
      </c>
      <c r="J72" s="35">
        <v>0</v>
      </c>
      <c r="K72" s="39">
        <f>LARGE(J72:J73,1)</f>
        <v>0</v>
      </c>
      <c r="L72" s="16"/>
      <c r="M72" s="333" t="s">
        <v>21</v>
      </c>
      <c r="N72" s="35">
        <v>0</v>
      </c>
      <c r="O72" s="39">
        <f>LARGE(N72:N73,1)</f>
        <v>0</v>
      </c>
      <c r="P72" s="16"/>
      <c r="Q72" s="333" t="s">
        <v>21</v>
      </c>
      <c r="R72" s="35">
        <v>0</v>
      </c>
      <c r="S72" s="39">
        <f>LARGE(R72:R73,1)</f>
        <v>0</v>
      </c>
      <c r="T72" s="19"/>
      <c r="U72" s="37" t="s">
        <v>21</v>
      </c>
      <c r="V72" s="35">
        <v>0</v>
      </c>
      <c r="W72" s="39">
        <f>LARGE(V72:V73,1)</f>
        <v>0</v>
      </c>
      <c r="X72" s="19"/>
      <c r="Y72" s="415">
        <v>0</v>
      </c>
      <c r="Z72" s="230">
        <f>RANK(Y72,$Y$9:$Y$32)</f>
        <v>4</v>
      </c>
      <c r="AA72" s="54"/>
      <c r="AB72" s="54"/>
    </row>
    <row r="73" spans="1:28" hidden="1" x14ac:dyDescent="0.3">
      <c r="A73" s="147"/>
      <c r="B73" s="158"/>
      <c r="C73" s="37"/>
      <c r="D73" s="148"/>
      <c r="E73" s="333" t="s">
        <v>22</v>
      </c>
      <c r="F73" s="35">
        <v>0</v>
      </c>
      <c r="G73" s="39"/>
      <c r="H73" s="16"/>
      <c r="I73" s="333" t="s">
        <v>22</v>
      </c>
      <c r="J73" s="35">
        <v>0</v>
      </c>
      <c r="K73" s="39"/>
      <c r="L73" s="16"/>
      <c r="M73" s="333" t="s">
        <v>22</v>
      </c>
      <c r="N73" s="35">
        <v>0</v>
      </c>
      <c r="O73" s="39"/>
      <c r="P73" s="16"/>
      <c r="Q73" s="333" t="s">
        <v>22</v>
      </c>
      <c r="R73" s="35">
        <v>0</v>
      </c>
      <c r="S73" s="39"/>
      <c r="T73" s="19"/>
      <c r="U73" s="37" t="s">
        <v>22</v>
      </c>
      <c r="V73" s="35">
        <v>0</v>
      </c>
      <c r="W73" s="39"/>
      <c r="X73" s="19"/>
      <c r="Y73" s="415"/>
      <c r="Z73" s="232"/>
      <c r="AA73" s="150"/>
      <c r="AB73" s="150"/>
    </row>
    <row r="74" spans="1:28" hidden="1" x14ac:dyDescent="0.3">
      <c r="A74" s="148"/>
      <c r="B74" s="158"/>
      <c r="D74" s="88"/>
      <c r="E74" s="334"/>
      <c r="F74" s="168"/>
      <c r="G74" s="39"/>
      <c r="I74" s="334"/>
      <c r="J74" s="168"/>
      <c r="K74" s="39"/>
      <c r="L74" s="146"/>
      <c r="M74" s="336"/>
      <c r="O74" s="39"/>
      <c r="P74" s="16"/>
      <c r="Q74" s="336"/>
      <c r="S74" s="39"/>
      <c r="T74" s="175"/>
      <c r="U74" s="175"/>
      <c r="V74" s="28"/>
      <c r="X74" s="146"/>
      <c r="Y74" s="286"/>
      <c r="Z74" s="233"/>
      <c r="AA74" s="150"/>
      <c r="AB74" s="148"/>
    </row>
    <row r="75" spans="1:28" hidden="1" x14ac:dyDescent="0.3">
      <c r="A75" s="147"/>
      <c r="B75" s="158"/>
      <c r="C75" s="37"/>
      <c r="D75" s="148"/>
      <c r="E75" s="333" t="s">
        <v>21</v>
      </c>
      <c r="F75" s="35">
        <v>0</v>
      </c>
      <c r="G75" s="39">
        <f>LARGE(F75:F76,1)</f>
        <v>0</v>
      </c>
      <c r="H75" s="16"/>
      <c r="I75" s="333" t="s">
        <v>21</v>
      </c>
      <c r="J75" s="35">
        <v>0</v>
      </c>
      <c r="K75" s="39">
        <f>LARGE(J75:J76,1)</f>
        <v>0</v>
      </c>
      <c r="L75" s="16"/>
      <c r="M75" s="333" t="s">
        <v>21</v>
      </c>
      <c r="N75" s="35">
        <v>0</v>
      </c>
      <c r="O75" s="39">
        <f>LARGE(N75:N76,1)</f>
        <v>0</v>
      </c>
      <c r="P75" s="16"/>
      <c r="Q75" s="333" t="s">
        <v>21</v>
      </c>
      <c r="R75" s="35">
        <v>0</v>
      </c>
      <c r="S75" s="39">
        <f>LARGE(R75:R76,1)</f>
        <v>0</v>
      </c>
      <c r="T75" s="19"/>
      <c r="U75" s="37" t="s">
        <v>21</v>
      </c>
      <c r="V75" s="35">
        <v>0</v>
      </c>
      <c r="W75" s="39">
        <f>LARGE(V75:V76,1)</f>
        <v>0</v>
      </c>
      <c r="X75" s="19"/>
      <c r="Y75" s="415">
        <v>0</v>
      </c>
      <c r="Z75" s="232">
        <f>RANK(Y75,$Y$9:$Y$32)</f>
        <v>4</v>
      </c>
      <c r="AA75" s="150"/>
      <c r="AB75" s="150"/>
    </row>
    <row r="76" spans="1:28" hidden="1" x14ac:dyDescent="0.3">
      <c r="A76" s="147"/>
      <c r="B76" s="158"/>
      <c r="C76" s="37"/>
      <c r="D76" s="148"/>
      <c r="E76" s="333" t="s">
        <v>22</v>
      </c>
      <c r="F76" s="35">
        <v>0</v>
      </c>
      <c r="G76" s="39"/>
      <c r="H76" s="16"/>
      <c r="I76" s="333" t="s">
        <v>22</v>
      </c>
      <c r="J76" s="35">
        <v>0</v>
      </c>
      <c r="K76" s="39"/>
      <c r="L76" s="16"/>
      <c r="M76" s="333" t="s">
        <v>22</v>
      </c>
      <c r="N76" s="35">
        <v>0</v>
      </c>
      <c r="O76" s="39"/>
      <c r="P76" s="16"/>
      <c r="Q76" s="333" t="s">
        <v>22</v>
      </c>
      <c r="R76" s="35">
        <v>0</v>
      </c>
      <c r="S76" s="39"/>
      <c r="T76" s="19"/>
      <c r="U76" s="37" t="s">
        <v>22</v>
      </c>
      <c r="V76" s="35">
        <v>0</v>
      </c>
      <c r="W76" s="39"/>
      <c r="X76" s="19"/>
      <c r="Y76" s="415"/>
      <c r="Z76" s="232"/>
      <c r="AA76" s="150"/>
      <c r="AB76" s="150"/>
    </row>
    <row r="77" spans="1:28" ht="15" thickBot="1" x14ac:dyDescent="0.35">
      <c r="A77" s="148"/>
      <c r="B77" s="98"/>
      <c r="C77" s="144"/>
      <c r="D77" s="89"/>
      <c r="E77" s="335"/>
      <c r="F77" s="157"/>
      <c r="G77" s="40"/>
      <c r="H77" s="144"/>
      <c r="I77" s="335"/>
      <c r="J77" s="157"/>
      <c r="K77" s="40"/>
      <c r="L77" s="17"/>
      <c r="M77" s="335"/>
      <c r="N77" s="157"/>
      <c r="O77" s="40"/>
      <c r="P77" s="17"/>
      <c r="Q77" s="335"/>
      <c r="R77" s="156"/>
      <c r="S77" s="40"/>
      <c r="T77" s="20"/>
      <c r="U77" s="151"/>
      <c r="V77" s="33"/>
      <c r="W77" s="176"/>
      <c r="X77" s="17"/>
      <c r="Y77" s="290"/>
      <c r="Z77" s="234"/>
      <c r="AA77" s="521"/>
      <c r="AB77" s="145"/>
    </row>
  </sheetData>
  <mergeCells count="12">
    <mergeCell ref="B4:AB5"/>
    <mergeCell ref="E7:G7"/>
    <mergeCell ref="I7:K7"/>
    <mergeCell ref="M7:O7"/>
    <mergeCell ref="Q7:S7"/>
    <mergeCell ref="U7:W7"/>
    <mergeCell ref="B43:AB44"/>
    <mergeCell ref="E46:G46"/>
    <mergeCell ref="I46:K46"/>
    <mergeCell ref="M46:O46"/>
    <mergeCell ref="Q46:S46"/>
    <mergeCell ref="U46:W46"/>
  </mergeCells>
  <pageMargins left="0.7" right="0.7" top="0.75" bottom="0.75" header="0.3" footer="0.3"/>
  <pageSetup paperSize="5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2DB1-D957-4DDA-86CC-F149EA3139E2}">
  <sheetPr>
    <tabColor rgb="FFFF99FF"/>
  </sheetPr>
  <dimension ref="A2:AB85"/>
  <sheetViews>
    <sheetView topLeftCell="A16" zoomScaleNormal="100" workbookViewId="0">
      <selection activeCell="C16" sqref="C1:AA1048576"/>
    </sheetView>
  </sheetViews>
  <sheetFormatPr defaultRowHeight="14.4" x14ac:dyDescent="0.3"/>
  <cols>
    <col min="1" max="1" width="1.5546875" customWidth="1"/>
    <col min="2" max="2" width="25.77734375" customWidth="1"/>
    <col min="3" max="4" width="5.77734375" customWidth="1"/>
    <col min="5" max="5" width="8.88671875" style="1" customWidth="1"/>
    <col min="6" max="6" width="9.5546875" customWidth="1"/>
    <col min="7" max="7" width="8.88671875" customWidth="1"/>
    <col min="8" max="8" width="1.21875" customWidth="1"/>
    <col min="9" max="9" width="8.88671875" style="1" customWidth="1"/>
    <col min="10" max="11" width="8.88671875" customWidth="1"/>
    <col min="12" max="12" width="1.21875" customWidth="1"/>
    <col min="13" max="13" width="8.88671875" style="1" customWidth="1"/>
    <col min="14" max="15" width="8.88671875" customWidth="1"/>
    <col min="16" max="16" width="1.21875" customWidth="1"/>
    <col min="17" max="17" width="8.88671875" style="1" customWidth="1"/>
    <col min="18" max="19" width="8.88671875" customWidth="1"/>
    <col min="20" max="20" width="1.21875" customWidth="1"/>
    <col min="21" max="21" width="8.88671875" style="1" customWidth="1"/>
    <col min="22" max="23" width="8.88671875" customWidth="1"/>
    <col min="24" max="24" width="1.21875" customWidth="1"/>
    <col min="25" max="25" width="10.88671875" style="1" customWidth="1"/>
    <col min="26" max="26" width="8.88671875" style="1" customWidth="1"/>
    <col min="27" max="27" width="10.5546875" style="53" customWidth="1"/>
  </cols>
  <sheetData>
    <row r="2" spans="1:28" ht="16.2" thickBot="1" x14ac:dyDescent="0.35">
      <c r="A2" s="147"/>
      <c r="B2" s="46" t="s">
        <v>275</v>
      </c>
      <c r="C2" s="46"/>
      <c r="D2" s="46"/>
      <c r="E2" s="46"/>
      <c r="F2" s="46"/>
      <c r="G2" s="46"/>
      <c r="H2" s="147"/>
      <c r="I2" s="330"/>
      <c r="J2" s="9"/>
      <c r="K2" s="9"/>
      <c r="L2" s="147"/>
      <c r="M2" s="330"/>
      <c r="N2" s="9"/>
      <c r="O2" s="9"/>
      <c r="P2" s="147"/>
      <c r="Q2" s="330"/>
      <c r="R2" s="147"/>
      <c r="S2" s="9"/>
      <c r="T2" s="9"/>
      <c r="U2" s="330"/>
      <c r="V2" s="147"/>
      <c r="W2" s="9"/>
      <c r="X2" s="9"/>
      <c r="Y2" s="337"/>
      <c r="Z2" s="223"/>
      <c r="AA2" s="149"/>
      <c r="AB2" s="149"/>
    </row>
    <row r="3" spans="1:28" ht="21.6" thickBot="1" x14ac:dyDescent="0.45">
      <c r="A3" s="147"/>
      <c r="B3" s="103" t="s">
        <v>19</v>
      </c>
      <c r="C3" s="104"/>
      <c r="D3" s="104"/>
      <c r="E3" s="331"/>
      <c r="F3" s="105"/>
      <c r="G3" s="105"/>
      <c r="H3" s="104"/>
      <c r="I3" s="331"/>
      <c r="J3" s="105"/>
      <c r="K3" s="105"/>
      <c r="L3" s="104"/>
      <c r="M3" s="331"/>
      <c r="N3" s="105"/>
      <c r="O3" s="105"/>
      <c r="P3" s="104"/>
      <c r="Q3" s="331"/>
      <c r="R3" s="104"/>
      <c r="S3" s="105"/>
      <c r="T3" s="105"/>
      <c r="U3" s="331"/>
      <c r="V3" s="104"/>
      <c r="W3" s="105"/>
      <c r="X3" s="105"/>
      <c r="Y3" s="413"/>
      <c r="Z3" s="224"/>
      <c r="AA3" s="539"/>
      <c r="AB3" s="106"/>
    </row>
    <row r="4" spans="1:28" x14ac:dyDescent="0.3">
      <c r="A4" s="148"/>
      <c r="B4" s="687" t="s">
        <v>72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9"/>
    </row>
    <row r="5" spans="1:28" ht="15" thickBot="1" x14ac:dyDescent="0.35">
      <c r="A5" s="148"/>
      <c r="B5" s="696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8"/>
    </row>
    <row r="6" spans="1:28" ht="15" thickBot="1" x14ac:dyDescent="0.35">
      <c r="A6" s="148"/>
      <c r="B6" s="108" t="s">
        <v>12</v>
      </c>
      <c r="C6" s="109"/>
      <c r="D6" s="109"/>
      <c r="E6" s="332"/>
      <c r="F6" s="110"/>
      <c r="G6" s="110"/>
      <c r="H6" s="109"/>
      <c r="I6" s="332"/>
      <c r="J6" s="110">
        <v>44.9</v>
      </c>
      <c r="K6" s="110"/>
      <c r="L6" s="109"/>
      <c r="M6" s="332"/>
      <c r="N6" s="110" t="s">
        <v>300</v>
      </c>
      <c r="O6" s="110"/>
      <c r="P6" s="109"/>
      <c r="Q6" s="332"/>
      <c r="R6" s="109"/>
      <c r="S6" s="110"/>
      <c r="T6" s="110"/>
      <c r="U6" s="332"/>
      <c r="V6" s="109"/>
      <c r="W6" s="110"/>
      <c r="X6" s="110"/>
      <c r="Y6" s="414"/>
      <c r="Z6" s="225"/>
      <c r="AA6" s="540"/>
      <c r="AB6" s="107"/>
    </row>
    <row r="7" spans="1:28" ht="30.6" thickBot="1" x14ac:dyDescent="0.45">
      <c r="A7" s="147"/>
      <c r="B7" s="43" t="s">
        <v>55</v>
      </c>
      <c r="C7" s="24"/>
      <c r="D7" s="2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9"/>
      <c r="V7" s="679"/>
      <c r="W7" s="680"/>
      <c r="X7" s="140"/>
      <c r="Y7" s="375" t="s">
        <v>264</v>
      </c>
      <c r="Z7" s="408" t="s">
        <v>45</v>
      </c>
      <c r="AA7" s="58" t="s">
        <v>289</v>
      </c>
      <c r="AB7" s="52" t="s">
        <v>31</v>
      </c>
    </row>
    <row r="8" spans="1:28" ht="15" thickBot="1" x14ac:dyDescent="0.35">
      <c r="A8" s="147"/>
      <c r="B8" s="26" t="s">
        <v>0</v>
      </c>
      <c r="C8" s="91" t="s">
        <v>1</v>
      </c>
      <c r="D8" s="27" t="s">
        <v>2</v>
      </c>
      <c r="E8" s="101"/>
      <c r="F8" s="36" t="s">
        <v>10</v>
      </c>
      <c r="G8" s="100" t="s">
        <v>8</v>
      </c>
      <c r="H8" s="23"/>
      <c r="I8" s="101"/>
      <c r="J8" s="102" t="s">
        <v>10</v>
      </c>
      <c r="K8" s="36" t="s">
        <v>8</v>
      </c>
      <c r="L8" s="23"/>
      <c r="M8" s="101"/>
      <c r="N8" s="102" t="s">
        <v>10</v>
      </c>
      <c r="O8" s="36" t="s">
        <v>8</v>
      </c>
      <c r="P8" s="23"/>
      <c r="Q8" s="101"/>
      <c r="R8" s="95" t="s">
        <v>10</v>
      </c>
      <c r="S8" s="36" t="s">
        <v>6</v>
      </c>
      <c r="T8" s="96"/>
      <c r="U8" s="101"/>
      <c r="V8" s="95" t="s">
        <v>10</v>
      </c>
      <c r="W8" s="154" t="s">
        <v>6</v>
      </c>
      <c r="X8" s="154"/>
      <c r="Y8" s="21"/>
      <c r="Z8" s="229"/>
      <c r="AA8" s="55"/>
      <c r="AB8" s="55"/>
    </row>
    <row r="9" spans="1:28" x14ac:dyDescent="0.3">
      <c r="A9" s="147"/>
      <c r="B9" s="146" t="s">
        <v>144</v>
      </c>
      <c r="C9" s="512" t="s">
        <v>81</v>
      </c>
      <c r="D9" s="544"/>
      <c r="E9" s="550" t="s">
        <v>194</v>
      </c>
      <c r="F9" s="358">
        <f>22.3+23</f>
        <v>45.3</v>
      </c>
      <c r="G9" s="543">
        <f>LARGE(F9:F10,1)</f>
        <v>45.3</v>
      </c>
      <c r="H9" s="511"/>
      <c r="I9" s="550" t="s">
        <v>194</v>
      </c>
      <c r="J9" s="358">
        <v>23.9</v>
      </c>
      <c r="K9" s="443">
        <f>LARGE(J9:J10,1)</f>
        <v>23.9</v>
      </c>
      <c r="L9" s="511"/>
      <c r="M9" s="550" t="s">
        <v>194</v>
      </c>
      <c r="N9" s="358">
        <v>0</v>
      </c>
      <c r="O9" s="443">
        <f>LARGE(N9:N10,1)</f>
        <v>0</v>
      </c>
      <c r="P9" s="511"/>
      <c r="Q9" s="550" t="s">
        <v>194</v>
      </c>
      <c r="R9" s="358">
        <f>22.9+21.4</f>
        <v>44.3</v>
      </c>
      <c r="S9" s="543">
        <f>LARGE(R9:R10,1)</f>
        <v>44.3</v>
      </c>
      <c r="T9" s="19"/>
      <c r="U9" s="333" t="s">
        <v>194</v>
      </c>
      <c r="V9" s="35">
        <v>0</v>
      </c>
      <c r="W9" s="39">
        <f>LARGE(V9:V10,1)</f>
        <v>0</v>
      </c>
      <c r="X9" s="18"/>
      <c r="Y9" s="556">
        <f>45.3+44.3</f>
        <v>89.6</v>
      </c>
      <c r="Z9" s="230">
        <f>RANK(Y9,$Y$9:$Y$32)</f>
        <v>1</v>
      </c>
      <c r="AA9" s="555" t="s">
        <v>293</v>
      </c>
      <c r="AB9" s="54"/>
    </row>
    <row r="10" spans="1:28" x14ac:dyDescent="0.3">
      <c r="A10" s="147"/>
      <c r="B10" s="146"/>
      <c r="C10" s="512"/>
      <c r="D10" s="544"/>
      <c r="E10" s="550"/>
      <c r="F10" s="358">
        <v>0</v>
      </c>
      <c r="G10" s="443"/>
      <c r="H10" s="511"/>
      <c r="I10" s="550"/>
      <c r="J10" s="358">
        <v>0</v>
      </c>
      <c r="K10" s="443"/>
      <c r="L10" s="511"/>
      <c r="M10" s="550"/>
      <c r="N10" s="358">
        <v>0</v>
      </c>
      <c r="O10" s="443"/>
      <c r="P10" s="511"/>
      <c r="Q10" s="550"/>
      <c r="R10" s="358">
        <v>0</v>
      </c>
      <c r="S10" s="443"/>
      <c r="T10" s="19"/>
      <c r="U10" s="333"/>
      <c r="V10" s="35">
        <v>0</v>
      </c>
      <c r="W10" s="39"/>
      <c r="X10" s="19"/>
      <c r="Y10" s="556"/>
      <c r="Z10" s="230"/>
      <c r="AA10" s="555"/>
      <c r="AB10" s="54"/>
    </row>
    <row r="11" spans="1:28" x14ac:dyDescent="0.3">
      <c r="A11" s="147"/>
      <c r="B11" s="146"/>
      <c r="C11" s="512"/>
      <c r="D11" s="544"/>
      <c r="E11" s="550"/>
      <c r="F11" s="358"/>
      <c r="G11" s="443"/>
      <c r="H11" s="511"/>
      <c r="I11" s="550"/>
      <c r="J11" s="358"/>
      <c r="K11" s="443"/>
      <c r="L11" s="511"/>
      <c r="M11" s="550"/>
      <c r="N11" s="358"/>
      <c r="O11" s="443"/>
      <c r="P11" s="511"/>
      <c r="Q11" s="550"/>
      <c r="R11" s="358"/>
      <c r="S11" s="443"/>
      <c r="T11" s="19"/>
      <c r="U11" s="333"/>
      <c r="V11" s="35"/>
      <c r="W11" s="39"/>
      <c r="X11" s="19"/>
      <c r="Y11" s="556"/>
      <c r="Z11" s="230"/>
      <c r="AA11" s="555"/>
      <c r="AB11" s="54"/>
    </row>
    <row r="12" spans="1:28" x14ac:dyDescent="0.3">
      <c r="A12" s="147"/>
      <c r="B12" s="146" t="s">
        <v>113</v>
      </c>
      <c r="C12" s="512" t="s">
        <v>67</v>
      </c>
      <c r="D12" s="544"/>
      <c r="E12" s="550" t="s">
        <v>194</v>
      </c>
      <c r="F12" s="358">
        <f>19.8+21.5</f>
        <v>41.3</v>
      </c>
      <c r="G12" s="443">
        <f>LARGE(F12:F13,1)</f>
        <v>41.3</v>
      </c>
      <c r="H12" s="511"/>
      <c r="I12" s="550" t="s">
        <v>194</v>
      </c>
      <c r="J12" s="358">
        <v>39.200000000000003</v>
      </c>
      <c r="K12" s="443">
        <f>LARGE(J12:J13,1)</f>
        <v>39.200000000000003</v>
      </c>
      <c r="L12" s="511"/>
      <c r="M12" s="550" t="s">
        <v>194</v>
      </c>
      <c r="N12" s="358">
        <v>40.700000000000003</v>
      </c>
      <c r="O12" s="443">
        <f>LARGE(N12:N13,1)</f>
        <v>40.700000000000003</v>
      </c>
      <c r="P12" s="511"/>
      <c r="Q12" s="550" t="s">
        <v>194</v>
      </c>
      <c r="R12" s="358">
        <f>22+21.3</f>
        <v>43.3</v>
      </c>
      <c r="S12" s="443">
        <f>LARGE(R12:R13,1)</f>
        <v>43.3</v>
      </c>
      <c r="T12" s="19"/>
      <c r="U12" s="333" t="s">
        <v>194</v>
      </c>
      <c r="V12" s="35">
        <v>0</v>
      </c>
      <c r="W12" s="39">
        <f>LARGE(V12:V13,1)</f>
        <v>0</v>
      </c>
      <c r="X12" s="19"/>
      <c r="Y12" s="556">
        <f>41.3+43.3</f>
        <v>84.6</v>
      </c>
      <c r="Z12" s="230">
        <f>RANK(Y12,$Y$9:$Y$32)</f>
        <v>4</v>
      </c>
      <c r="AA12" s="555" t="s">
        <v>290</v>
      </c>
      <c r="AB12" s="54"/>
    </row>
    <row r="13" spans="1:28" x14ac:dyDescent="0.3">
      <c r="A13" s="147"/>
      <c r="B13" s="146"/>
      <c r="C13" s="512"/>
      <c r="D13" s="544"/>
      <c r="E13" s="550"/>
      <c r="F13" s="358">
        <v>0</v>
      </c>
      <c r="G13" s="443"/>
      <c r="H13" s="511"/>
      <c r="I13" s="550"/>
      <c r="J13" s="358">
        <v>0</v>
      </c>
      <c r="K13" s="443"/>
      <c r="L13" s="511"/>
      <c r="M13" s="550"/>
      <c r="N13" s="358">
        <v>0</v>
      </c>
      <c r="O13" s="443"/>
      <c r="P13" s="511"/>
      <c r="Q13" s="550"/>
      <c r="R13" s="358">
        <v>0</v>
      </c>
      <c r="S13" s="443"/>
      <c r="T13" s="19"/>
      <c r="U13" s="333"/>
      <c r="V13" s="35">
        <v>0</v>
      </c>
      <c r="W13" s="39"/>
      <c r="X13" s="19"/>
      <c r="Y13" s="556"/>
      <c r="Z13" s="230"/>
      <c r="AA13" s="555"/>
      <c r="AB13" s="54"/>
    </row>
    <row r="14" spans="1:28" x14ac:dyDescent="0.3">
      <c r="A14" s="147"/>
      <c r="B14" s="146"/>
      <c r="C14" s="512"/>
      <c r="D14" s="544"/>
      <c r="E14" s="550"/>
      <c r="F14" s="358"/>
      <c r="G14" s="443"/>
      <c r="H14" s="511"/>
      <c r="I14" s="550"/>
      <c r="J14" s="542"/>
      <c r="K14" s="358"/>
      <c r="L14" s="511"/>
      <c r="M14" s="550"/>
      <c r="N14" s="542"/>
      <c r="O14" s="358"/>
      <c r="P14" s="511"/>
      <c r="Q14" s="550"/>
      <c r="R14" s="542"/>
      <c r="S14" s="358"/>
      <c r="T14" s="19"/>
      <c r="U14" s="333"/>
      <c r="V14" s="41"/>
      <c r="W14" s="9"/>
      <c r="X14" s="19"/>
      <c r="Y14" s="556"/>
      <c r="Z14" s="230"/>
      <c r="AA14" s="555"/>
      <c r="AB14" s="54"/>
    </row>
    <row r="15" spans="1:28" x14ac:dyDescent="0.3">
      <c r="A15" s="147"/>
      <c r="B15" s="146" t="s">
        <v>145</v>
      </c>
      <c r="C15" s="512" t="s">
        <v>18</v>
      </c>
      <c r="D15" s="544"/>
      <c r="E15" s="550" t="s">
        <v>194</v>
      </c>
      <c r="F15" s="358">
        <f>20.4+22.1</f>
        <v>42.5</v>
      </c>
      <c r="G15" s="443">
        <f>LARGE(F15:F16,1)</f>
        <v>42.5</v>
      </c>
      <c r="H15" s="511"/>
      <c r="I15" s="550" t="s">
        <v>194</v>
      </c>
      <c r="J15" s="358">
        <v>43</v>
      </c>
      <c r="K15" s="443">
        <f>LARGE(J15:J16,1)</f>
        <v>43</v>
      </c>
      <c r="L15" s="511"/>
      <c r="M15" s="550" t="s">
        <v>194</v>
      </c>
      <c r="N15" s="358">
        <v>43.9</v>
      </c>
      <c r="O15" s="443">
        <f>LARGE(N15:N16,1)</f>
        <v>43.9</v>
      </c>
      <c r="P15" s="511"/>
      <c r="Q15" s="550" t="s">
        <v>194</v>
      </c>
      <c r="R15" s="358">
        <v>0</v>
      </c>
      <c r="S15" s="443">
        <f>LARGE(R15:R16,1)</f>
        <v>0</v>
      </c>
      <c r="T15" s="19"/>
      <c r="U15" s="333" t="s">
        <v>194</v>
      </c>
      <c r="V15" s="35">
        <v>0</v>
      </c>
      <c r="W15" s="39">
        <f>LARGE(V15:V16,1)</f>
        <v>0</v>
      </c>
      <c r="X15" s="19"/>
      <c r="Y15" s="556">
        <f>43+43.9</f>
        <v>86.9</v>
      </c>
      <c r="Z15" s="230">
        <f>RANK(Y15,$Y$9:$Y$32)</f>
        <v>3</v>
      </c>
      <c r="AA15" s="555" t="s">
        <v>290</v>
      </c>
      <c r="AB15" s="54"/>
    </row>
    <row r="16" spans="1:28" x14ac:dyDescent="0.3">
      <c r="A16" s="147"/>
      <c r="B16" s="146"/>
      <c r="C16" s="512"/>
      <c r="D16" s="544"/>
      <c r="E16" s="550"/>
      <c r="F16" s="358">
        <v>0</v>
      </c>
      <c r="G16" s="443"/>
      <c r="H16" s="511"/>
      <c r="I16" s="550"/>
      <c r="J16" s="358">
        <v>0</v>
      </c>
      <c r="K16" s="443"/>
      <c r="L16" s="511"/>
      <c r="M16" s="550"/>
      <c r="N16" s="358">
        <v>0</v>
      </c>
      <c r="O16" s="443"/>
      <c r="P16" s="511"/>
      <c r="Q16" s="550"/>
      <c r="R16" s="358">
        <v>0</v>
      </c>
      <c r="S16" s="443"/>
      <c r="T16" s="19"/>
      <c r="U16" s="333"/>
      <c r="V16" s="35">
        <v>0</v>
      </c>
      <c r="W16" s="39"/>
      <c r="X16" s="19"/>
      <c r="Y16" s="556"/>
      <c r="Z16" s="230"/>
      <c r="AA16" s="555"/>
      <c r="AB16" s="54"/>
    </row>
    <row r="17" spans="1:28" x14ac:dyDescent="0.3">
      <c r="A17" s="147"/>
      <c r="B17" s="146"/>
      <c r="C17" s="512"/>
      <c r="D17" s="544"/>
      <c r="E17" s="550"/>
      <c r="F17" s="358"/>
      <c r="G17" s="443"/>
      <c r="H17" s="511"/>
      <c r="I17" s="550"/>
      <c r="J17" s="358"/>
      <c r="K17" s="443"/>
      <c r="L17" s="511"/>
      <c r="M17" s="550"/>
      <c r="N17" s="358"/>
      <c r="O17" s="443"/>
      <c r="P17" s="511"/>
      <c r="Q17" s="550"/>
      <c r="R17" s="358"/>
      <c r="S17" s="443"/>
      <c r="T17" s="19"/>
      <c r="U17" s="333"/>
      <c r="V17" s="35"/>
      <c r="W17" s="39"/>
      <c r="X17" s="19"/>
      <c r="Y17" s="556"/>
      <c r="Z17" s="230"/>
      <c r="AA17" s="555"/>
      <c r="AB17" s="54"/>
    </row>
    <row r="18" spans="1:28" x14ac:dyDescent="0.3">
      <c r="A18" s="147"/>
      <c r="B18" s="146" t="s">
        <v>92</v>
      </c>
      <c r="C18" s="512" t="s">
        <v>18</v>
      </c>
      <c r="D18" s="544"/>
      <c r="E18" s="550" t="s">
        <v>194</v>
      </c>
      <c r="F18" s="358">
        <f>18.3+22</f>
        <v>40.299999999999997</v>
      </c>
      <c r="G18" s="443">
        <f>LARGE(F18:F19,1)</f>
        <v>40.299999999999997</v>
      </c>
      <c r="H18" s="511"/>
      <c r="I18" s="550" t="s">
        <v>194</v>
      </c>
      <c r="J18" s="358">
        <v>39.4</v>
      </c>
      <c r="K18" s="443">
        <f>LARGE(J18:J19,1)</f>
        <v>39.4</v>
      </c>
      <c r="L18" s="511"/>
      <c r="M18" s="550" t="s">
        <v>194</v>
      </c>
      <c r="N18" s="358">
        <v>44.4</v>
      </c>
      <c r="O18" s="543">
        <f>LARGE(N18:N19,1)</f>
        <v>44.4</v>
      </c>
      <c r="P18" s="511"/>
      <c r="Q18" s="550" t="s">
        <v>194</v>
      </c>
      <c r="R18" s="358">
        <f>21.7+21.6</f>
        <v>43.3</v>
      </c>
      <c r="S18" s="443">
        <f>LARGE(R18:R19,1)</f>
        <v>43.3</v>
      </c>
      <c r="T18" s="19"/>
      <c r="U18" s="333" t="s">
        <v>194</v>
      </c>
      <c r="V18" s="35">
        <v>0</v>
      </c>
      <c r="W18" s="39">
        <f>LARGE(V18:V19,1)</f>
        <v>0</v>
      </c>
      <c r="X18" s="19"/>
      <c r="Y18" s="556">
        <f>44.4+43.3</f>
        <v>87.699999999999989</v>
      </c>
      <c r="Z18" s="230">
        <f>RANK(Y18,$Y$9:$Y$32)</f>
        <v>2</v>
      </c>
      <c r="AA18" s="555" t="s">
        <v>290</v>
      </c>
      <c r="AB18" s="54"/>
    </row>
    <row r="19" spans="1:28" x14ac:dyDescent="0.3">
      <c r="A19" s="147"/>
      <c r="B19" s="146"/>
      <c r="C19" s="512"/>
      <c r="D19" s="544"/>
      <c r="E19" s="550"/>
      <c r="F19" s="358">
        <v>0</v>
      </c>
      <c r="G19" s="443"/>
      <c r="H19" s="511"/>
      <c r="I19" s="550"/>
      <c r="J19" s="358">
        <v>0</v>
      </c>
      <c r="K19" s="443"/>
      <c r="L19" s="511"/>
      <c r="M19" s="550"/>
      <c r="N19" s="358">
        <v>0</v>
      </c>
      <c r="O19" s="443"/>
      <c r="P19" s="511"/>
      <c r="Q19" s="550"/>
      <c r="R19" s="358">
        <v>0</v>
      </c>
      <c r="S19" s="443"/>
      <c r="T19" s="19"/>
      <c r="U19" s="333"/>
      <c r="V19" s="35">
        <v>0</v>
      </c>
      <c r="W19" s="39"/>
      <c r="X19" s="19"/>
      <c r="Y19" s="556"/>
      <c r="Z19" s="230"/>
      <c r="AA19" s="54"/>
      <c r="AB19" s="54"/>
    </row>
    <row r="20" spans="1:28" x14ac:dyDescent="0.3">
      <c r="A20" s="147"/>
      <c r="B20" s="146"/>
      <c r="C20" s="512"/>
      <c r="D20" s="544"/>
      <c r="E20" s="550"/>
      <c r="F20" s="358"/>
      <c r="G20" s="443"/>
      <c r="H20" s="511"/>
      <c r="I20" s="550"/>
      <c r="J20" s="542"/>
      <c r="K20" s="358"/>
      <c r="L20" s="511"/>
      <c r="M20" s="550"/>
      <c r="N20" s="358"/>
      <c r="O20" s="443"/>
      <c r="P20" s="511"/>
      <c r="Q20" s="550"/>
      <c r="R20" s="358"/>
      <c r="S20" s="443"/>
      <c r="T20" s="19"/>
      <c r="U20" s="333"/>
      <c r="V20" s="35"/>
      <c r="W20" s="39"/>
      <c r="X20" s="19"/>
      <c r="Y20" s="556"/>
      <c r="Z20" s="230"/>
      <c r="AA20" s="54"/>
      <c r="AB20" s="54"/>
    </row>
    <row r="21" spans="1:28" x14ac:dyDescent="0.3">
      <c r="A21" s="147"/>
      <c r="B21" s="146" t="s">
        <v>95</v>
      </c>
      <c r="C21" s="512" t="s">
        <v>18</v>
      </c>
      <c r="D21" s="544"/>
      <c r="E21" s="550" t="s">
        <v>194</v>
      </c>
      <c r="F21" s="358">
        <f>20.4+18.6</f>
        <v>39</v>
      </c>
      <c r="G21" s="443">
        <f>LARGE(F21:F22,1)</f>
        <v>39</v>
      </c>
      <c r="H21" s="511"/>
      <c r="I21" s="550" t="s">
        <v>194</v>
      </c>
      <c r="J21" s="358">
        <v>41.6</v>
      </c>
      <c r="K21" s="443">
        <f>LARGE(J21:J22,1)</f>
        <v>41.6</v>
      </c>
      <c r="L21" s="511"/>
      <c r="M21" s="550" t="s">
        <v>194</v>
      </c>
      <c r="N21" s="358">
        <v>41</v>
      </c>
      <c r="O21" s="443">
        <f>LARGE(N21:N22,1)</f>
        <v>41</v>
      </c>
      <c r="P21" s="511"/>
      <c r="Q21" s="550" t="s">
        <v>194</v>
      </c>
      <c r="R21" s="358">
        <v>0</v>
      </c>
      <c r="S21" s="443">
        <f>LARGE(R21:R22,1)</f>
        <v>0</v>
      </c>
      <c r="T21" s="19"/>
      <c r="U21" s="333" t="s">
        <v>194</v>
      </c>
      <c r="V21" s="35">
        <v>0</v>
      </c>
      <c r="W21" s="39">
        <f>LARGE(V21:V22,1)</f>
        <v>0</v>
      </c>
      <c r="X21" s="19"/>
      <c r="Y21" s="556">
        <f>41.6+41</f>
        <v>82.6</v>
      </c>
      <c r="Z21" s="230">
        <f>RANK(Y21,$Y$9:$Y$32)</f>
        <v>5</v>
      </c>
      <c r="AA21" s="54" t="s">
        <v>290</v>
      </c>
      <c r="AB21" s="54"/>
    </row>
    <row r="22" spans="1:28" x14ac:dyDescent="0.3">
      <c r="A22" s="147"/>
      <c r="B22" s="146"/>
      <c r="C22" s="512"/>
      <c r="D22" s="544"/>
      <c r="E22" s="550"/>
      <c r="F22" s="358">
        <v>0</v>
      </c>
      <c r="G22" s="443"/>
      <c r="H22" s="511"/>
      <c r="I22" s="550"/>
      <c r="J22" s="358">
        <v>0</v>
      </c>
      <c r="K22" s="443"/>
      <c r="L22" s="511"/>
      <c r="M22" s="550"/>
      <c r="N22" s="358">
        <v>0</v>
      </c>
      <c r="O22" s="443"/>
      <c r="P22" s="511"/>
      <c r="Q22" s="550"/>
      <c r="R22" s="358">
        <v>0</v>
      </c>
      <c r="S22" s="443"/>
      <c r="T22" s="19"/>
      <c r="U22" s="333"/>
      <c r="V22" s="35">
        <v>0</v>
      </c>
      <c r="W22" s="39"/>
      <c r="X22" s="19"/>
      <c r="Y22" s="556"/>
      <c r="Z22" s="230"/>
      <c r="AA22" s="54"/>
      <c r="AB22" s="54"/>
    </row>
    <row r="23" spans="1:28" x14ac:dyDescent="0.3">
      <c r="A23" s="147"/>
      <c r="B23" s="146"/>
      <c r="C23" s="512"/>
      <c r="D23" s="544"/>
      <c r="E23" s="550"/>
      <c r="F23" s="358"/>
      <c r="G23" s="443"/>
      <c r="H23" s="511"/>
      <c r="I23" s="550"/>
      <c r="J23" s="358"/>
      <c r="K23" s="443"/>
      <c r="L23" s="511"/>
      <c r="M23" s="550"/>
      <c r="N23" s="358"/>
      <c r="O23" s="443"/>
      <c r="P23" s="511"/>
      <c r="Q23" s="550"/>
      <c r="R23" s="358"/>
      <c r="S23" s="443"/>
      <c r="T23" s="19"/>
      <c r="U23" s="333"/>
      <c r="V23" s="35"/>
      <c r="W23" s="39"/>
      <c r="X23" s="19"/>
      <c r="Y23" s="556"/>
      <c r="Z23" s="230"/>
      <c r="AA23" s="54"/>
      <c r="AB23" s="54"/>
    </row>
    <row r="24" spans="1:28" x14ac:dyDescent="0.3">
      <c r="A24" s="147"/>
      <c r="B24" s="146" t="s">
        <v>91</v>
      </c>
      <c r="C24" s="512" t="s">
        <v>81</v>
      </c>
      <c r="D24" s="544"/>
      <c r="E24" s="550" t="s">
        <v>194</v>
      </c>
      <c r="F24" s="358">
        <f>21.1+18.6</f>
        <v>39.700000000000003</v>
      </c>
      <c r="G24" s="443">
        <f>LARGE(F24:F25,1)</f>
        <v>39.700000000000003</v>
      </c>
      <c r="H24" s="511"/>
      <c r="I24" s="550" t="s">
        <v>194</v>
      </c>
      <c r="J24" s="358">
        <v>0</v>
      </c>
      <c r="K24" s="443">
        <f>LARGE(J24:J25,1)</f>
        <v>0</v>
      </c>
      <c r="L24" s="511"/>
      <c r="M24" s="550" t="s">
        <v>194</v>
      </c>
      <c r="N24" s="358">
        <v>0</v>
      </c>
      <c r="O24" s="443">
        <f>LARGE(N24:N25,1)</f>
        <v>0</v>
      </c>
      <c r="P24" s="511"/>
      <c r="Q24" s="550" t="s">
        <v>194</v>
      </c>
      <c r="R24" s="358">
        <v>0</v>
      </c>
      <c r="S24" s="443">
        <f>LARGE(R24:R25,1)</f>
        <v>0</v>
      </c>
      <c r="T24" s="19"/>
      <c r="U24" s="333" t="s">
        <v>194</v>
      </c>
      <c r="V24" s="35">
        <v>0</v>
      </c>
      <c r="W24" s="39">
        <f>LARGE(V24:V25,1)</f>
        <v>0</v>
      </c>
      <c r="X24" s="19"/>
      <c r="Y24" s="556">
        <v>39.700000000000003</v>
      </c>
      <c r="Z24" s="230">
        <f>RANK(Y24,$Y$9:$Y$32)</f>
        <v>8</v>
      </c>
      <c r="AA24" s="54" t="s">
        <v>290</v>
      </c>
      <c r="AB24" s="54"/>
    </row>
    <row r="25" spans="1:28" x14ac:dyDescent="0.3">
      <c r="A25" s="147"/>
      <c r="B25" s="146"/>
      <c r="C25" s="512"/>
      <c r="D25" s="544"/>
      <c r="E25" s="550"/>
      <c r="F25" s="358">
        <v>0</v>
      </c>
      <c r="G25" s="443"/>
      <c r="H25" s="511"/>
      <c r="I25" s="550"/>
      <c r="J25" s="358">
        <v>0</v>
      </c>
      <c r="K25" s="443"/>
      <c r="L25" s="511"/>
      <c r="M25" s="550"/>
      <c r="N25" s="358">
        <v>0</v>
      </c>
      <c r="O25" s="443"/>
      <c r="P25" s="511"/>
      <c r="Q25" s="550"/>
      <c r="R25" s="358">
        <v>0</v>
      </c>
      <c r="S25" s="443"/>
      <c r="T25" s="19"/>
      <c r="U25" s="333"/>
      <c r="V25" s="35">
        <v>0</v>
      </c>
      <c r="W25" s="39"/>
      <c r="X25" s="19"/>
      <c r="Y25" s="556"/>
      <c r="Z25" s="230"/>
      <c r="AA25" s="54"/>
      <c r="AB25" s="54"/>
    </row>
    <row r="26" spans="1:28" x14ac:dyDescent="0.3">
      <c r="A26" s="147"/>
      <c r="B26" s="146"/>
      <c r="C26" s="512"/>
      <c r="D26" s="544"/>
      <c r="E26" s="550"/>
      <c r="F26" s="358"/>
      <c r="G26" s="443"/>
      <c r="H26" s="511"/>
      <c r="I26" s="550"/>
      <c r="J26" s="542"/>
      <c r="K26" s="358"/>
      <c r="L26" s="511"/>
      <c r="M26" s="550"/>
      <c r="N26" s="358"/>
      <c r="O26" s="443"/>
      <c r="P26" s="511"/>
      <c r="Q26" s="550"/>
      <c r="R26" s="358"/>
      <c r="S26" s="443"/>
      <c r="T26" s="19"/>
      <c r="U26" s="333"/>
      <c r="V26" s="35"/>
      <c r="W26" s="39"/>
      <c r="X26" s="19"/>
      <c r="Y26" s="556"/>
      <c r="Z26" s="230"/>
      <c r="AA26" s="54"/>
      <c r="AB26" s="54"/>
    </row>
    <row r="27" spans="1:28" x14ac:dyDescent="0.3">
      <c r="A27" s="147"/>
      <c r="B27" s="215" t="s">
        <v>180</v>
      </c>
      <c r="C27" s="512" t="s">
        <v>15</v>
      </c>
      <c r="D27" s="544"/>
      <c r="E27" s="550" t="s">
        <v>194</v>
      </c>
      <c r="F27" s="358">
        <v>0</v>
      </c>
      <c r="G27" s="443">
        <f>LARGE(F27:F28,1)</f>
        <v>0</v>
      </c>
      <c r="H27" s="511"/>
      <c r="I27" s="550" t="s">
        <v>194</v>
      </c>
      <c r="J27" s="358">
        <v>0</v>
      </c>
      <c r="K27" s="443">
        <f>LARGE(J27:J28,1)</f>
        <v>0</v>
      </c>
      <c r="L27" s="511"/>
      <c r="M27" s="550" t="s">
        <v>194</v>
      </c>
      <c r="N27" s="358">
        <v>43</v>
      </c>
      <c r="O27" s="443">
        <f>LARGE(N27:N28,1)</f>
        <v>43</v>
      </c>
      <c r="P27" s="511"/>
      <c r="Q27" s="550" t="s">
        <v>194</v>
      </c>
      <c r="R27" s="358">
        <v>0</v>
      </c>
      <c r="S27" s="443">
        <f>LARGE(R27:R28,1)</f>
        <v>0</v>
      </c>
      <c r="T27" s="19"/>
      <c r="U27" s="333" t="s">
        <v>194</v>
      </c>
      <c r="V27" s="35">
        <v>0</v>
      </c>
      <c r="W27" s="39">
        <f>LARGE(V27:V28,1)</f>
        <v>0</v>
      </c>
      <c r="X27" s="19"/>
      <c r="Y27" s="556">
        <v>43</v>
      </c>
      <c r="Z27" s="230">
        <f>RANK(Y27,$Y$9:$Y$32)</f>
        <v>7</v>
      </c>
      <c r="AA27" s="54" t="s">
        <v>290</v>
      </c>
      <c r="AB27" s="54"/>
    </row>
    <row r="28" spans="1:28" x14ac:dyDescent="0.3">
      <c r="A28" s="147"/>
      <c r="B28" s="146"/>
      <c r="C28" s="512"/>
      <c r="D28" s="544"/>
      <c r="E28" s="550"/>
      <c r="F28" s="358">
        <v>0</v>
      </c>
      <c r="G28" s="443"/>
      <c r="H28" s="511"/>
      <c r="I28" s="550"/>
      <c r="J28" s="358">
        <v>0</v>
      </c>
      <c r="K28" s="443"/>
      <c r="L28" s="511"/>
      <c r="M28" s="550"/>
      <c r="N28" s="358">
        <v>0</v>
      </c>
      <c r="O28" s="443"/>
      <c r="P28" s="511"/>
      <c r="Q28" s="550"/>
      <c r="R28" s="358">
        <v>0</v>
      </c>
      <c r="S28" s="443"/>
      <c r="T28" s="19"/>
      <c r="U28" s="333"/>
      <c r="V28" s="35">
        <v>0</v>
      </c>
      <c r="W28" s="39"/>
      <c r="X28" s="19"/>
      <c r="Y28" s="431"/>
      <c r="Z28" s="230"/>
      <c r="AA28" s="54"/>
      <c r="AB28" s="54"/>
    </row>
    <row r="29" spans="1:28" x14ac:dyDescent="0.3">
      <c r="A29" s="147"/>
      <c r="B29" s="146"/>
      <c r="C29" s="512"/>
      <c r="D29" s="544"/>
      <c r="E29" s="550"/>
      <c r="F29" s="358"/>
      <c r="G29" s="443"/>
      <c r="H29" s="511"/>
      <c r="I29" s="550"/>
      <c r="J29" s="358"/>
      <c r="K29" s="443"/>
      <c r="L29" s="511"/>
      <c r="M29" s="550"/>
      <c r="N29" s="358"/>
      <c r="O29" s="443"/>
      <c r="P29" s="511"/>
      <c r="Q29" s="550"/>
      <c r="R29" s="358"/>
      <c r="S29" s="443"/>
      <c r="T29" s="19"/>
      <c r="U29" s="333"/>
      <c r="V29" s="35"/>
      <c r="W29" s="39"/>
      <c r="X29" s="19"/>
      <c r="Y29" s="431"/>
      <c r="Z29" s="230"/>
      <c r="AA29" s="54"/>
      <c r="AB29" s="54"/>
    </row>
    <row r="30" spans="1:28" x14ac:dyDescent="0.3">
      <c r="A30" s="147"/>
      <c r="B30" s="146" t="s">
        <v>225</v>
      </c>
      <c r="C30" s="512" t="s">
        <v>15</v>
      </c>
      <c r="D30" s="544"/>
      <c r="E30" s="550" t="s">
        <v>194</v>
      </c>
      <c r="F30" s="358">
        <v>0</v>
      </c>
      <c r="G30" s="443">
        <f>LARGE(F30:F31,1)</f>
        <v>0</v>
      </c>
      <c r="H30" s="511"/>
      <c r="I30" s="550" t="s">
        <v>194</v>
      </c>
      <c r="J30" s="358">
        <v>0</v>
      </c>
      <c r="K30" s="443">
        <f>LARGE(J30:J31,1)</f>
        <v>0</v>
      </c>
      <c r="L30" s="511"/>
      <c r="M30" s="550" t="s">
        <v>194</v>
      </c>
      <c r="N30" s="358">
        <v>43.9</v>
      </c>
      <c r="O30" s="443">
        <f>LARGE(N30:N31,1)</f>
        <v>43.9</v>
      </c>
      <c r="P30" s="511"/>
      <c r="Q30" s="550" t="s">
        <v>194</v>
      </c>
      <c r="R30" s="358">
        <v>0</v>
      </c>
      <c r="S30" s="443">
        <f>LARGE(R30:R31,1)</f>
        <v>0</v>
      </c>
      <c r="T30" s="459"/>
      <c r="U30" s="550" t="s">
        <v>194</v>
      </c>
      <c r="V30" s="358">
        <v>0</v>
      </c>
      <c r="W30" s="443">
        <f>LARGE(V30:V31,1)</f>
        <v>0</v>
      </c>
      <c r="X30" s="459"/>
      <c r="Y30" s="557">
        <v>43.9</v>
      </c>
      <c r="Z30" s="230">
        <f>RANK(Y30,$Y$9:$Y$32)</f>
        <v>6</v>
      </c>
      <c r="AA30" s="54" t="s">
        <v>290</v>
      </c>
      <c r="AB30" s="54"/>
    </row>
    <row r="31" spans="1:28" x14ac:dyDescent="0.3">
      <c r="A31" s="147"/>
      <c r="B31" s="146"/>
      <c r="C31" s="512"/>
      <c r="D31" s="544"/>
      <c r="E31" s="550"/>
      <c r="F31" s="358">
        <v>0</v>
      </c>
      <c r="G31" s="443"/>
      <c r="H31" s="511"/>
      <c r="I31" s="550"/>
      <c r="J31" s="358">
        <v>0</v>
      </c>
      <c r="K31" s="443"/>
      <c r="L31" s="511"/>
      <c r="M31" s="550"/>
      <c r="N31" s="358">
        <v>0</v>
      </c>
      <c r="O31" s="443"/>
      <c r="P31" s="511"/>
      <c r="Q31" s="550"/>
      <c r="R31" s="358">
        <v>0</v>
      </c>
      <c r="S31" s="443"/>
      <c r="T31" s="459"/>
      <c r="U31" s="550"/>
      <c r="V31" s="358">
        <v>0</v>
      </c>
      <c r="W31" s="443"/>
      <c r="X31" s="459"/>
      <c r="Y31" s="557"/>
      <c r="Z31" s="230"/>
      <c r="AA31" s="54"/>
      <c r="AB31" s="54"/>
    </row>
    <row r="32" spans="1:28" x14ac:dyDescent="0.3">
      <c r="A32" s="147"/>
      <c r="B32" s="146"/>
      <c r="C32" s="512"/>
      <c r="D32" s="544"/>
      <c r="E32" s="550"/>
      <c r="F32" s="358"/>
      <c r="G32" s="443"/>
      <c r="H32" s="511"/>
      <c r="I32" s="550"/>
      <c r="J32" s="542"/>
      <c r="K32" s="358"/>
      <c r="L32" s="511"/>
      <c r="M32" s="550"/>
      <c r="N32" s="358"/>
      <c r="O32" s="443"/>
      <c r="P32" s="511"/>
      <c r="Q32" s="550"/>
      <c r="R32" s="358"/>
      <c r="S32" s="443"/>
      <c r="T32" s="459"/>
      <c r="U32" s="550"/>
      <c r="V32" s="358"/>
      <c r="W32" s="443"/>
      <c r="X32" s="459"/>
      <c r="Y32" s="557"/>
      <c r="Z32" s="230"/>
      <c r="AA32" s="54"/>
      <c r="AB32" s="54"/>
    </row>
    <row r="33" spans="1:28" x14ac:dyDescent="0.3">
      <c r="A33" s="147"/>
      <c r="B33" s="146" t="s">
        <v>272</v>
      </c>
      <c r="C33" s="512" t="s">
        <v>15</v>
      </c>
      <c r="D33" s="544"/>
      <c r="E33" s="550" t="s">
        <v>194</v>
      </c>
      <c r="F33" s="358">
        <v>0</v>
      </c>
      <c r="G33" s="443">
        <f>LARGE(F33:F34,1)</f>
        <v>0</v>
      </c>
      <c r="H33" s="511"/>
      <c r="I33" s="550" t="s">
        <v>194</v>
      </c>
      <c r="J33" s="358">
        <v>0</v>
      </c>
      <c r="K33" s="443">
        <f>LARGE(J33:J34,1)</f>
        <v>0</v>
      </c>
      <c r="L33" s="511"/>
      <c r="M33" s="550" t="s">
        <v>194</v>
      </c>
      <c r="N33" s="358">
        <v>0</v>
      </c>
      <c r="O33" s="443">
        <f>LARGE(N33:N34,1)</f>
        <v>0</v>
      </c>
      <c r="P33" s="511"/>
      <c r="Q33" s="550" t="s">
        <v>194</v>
      </c>
      <c r="R33" s="358">
        <v>0</v>
      </c>
      <c r="S33" s="443">
        <f>LARGE(R33:R34,1)</f>
        <v>0</v>
      </c>
      <c r="T33" s="459"/>
      <c r="U33" s="550" t="s">
        <v>194</v>
      </c>
      <c r="V33" s="358">
        <v>0</v>
      </c>
      <c r="W33" s="443">
        <f>LARGE(V33:V34,1)</f>
        <v>0</v>
      </c>
      <c r="X33" s="459"/>
      <c r="Y33" s="557">
        <v>0</v>
      </c>
      <c r="Z33" s="276"/>
      <c r="AA33" s="150" t="s">
        <v>290</v>
      </c>
      <c r="AB33" s="54"/>
    </row>
    <row r="34" spans="1:28" x14ac:dyDescent="0.3">
      <c r="A34" s="147"/>
      <c r="B34" s="158"/>
      <c r="C34" s="541"/>
      <c r="D34" s="544"/>
      <c r="E34" s="550"/>
      <c r="F34" s="358">
        <v>0</v>
      </c>
      <c r="G34" s="443"/>
      <c r="H34" s="511"/>
      <c r="I34" s="550"/>
      <c r="J34" s="358">
        <v>0</v>
      </c>
      <c r="K34" s="443"/>
      <c r="L34" s="511"/>
      <c r="M34" s="550"/>
      <c r="N34" s="358">
        <v>0</v>
      </c>
      <c r="O34" s="443"/>
      <c r="P34" s="511"/>
      <c r="Q34" s="550"/>
      <c r="R34" s="358">
        <v>0</v>
      </c>
      <c r="S34" s="443"/>
      <c r="T34" s="459"/>
      <c r="U34" s="550"/>
      <c r="V34" s="358">
        <v>0</v>
      </c>
      <c r="W34" s="443"/>
      <c r="X34" s="459"/>
      <c r="Y34" s="557"/>
      <c r="Z34" s="276"/>
      <c r="AA34" s="150"/>
      <c r="AB34" s="150"/>
    </row>
    <row r="35" spans="1:28" x14ac:dyDescent="0.3">
      <c r="A35" s="148"/>
      <c r="B35" s="158"/>
      <c r="C35" s="551"/>
      <c r="D35" s="552"/>
      <c r="E35" s="553"/>
      <c r="F35" s="529"/>
      <c r="G35" s="443"/>
      <c r="H35" s="551"/>
      <c r="I35" s="553"/>
      <c r="J35" s="529"/>
      <c r="K35" s="443"/>
      <c r="L35" s="554"/>
      <c r="M35" s="553"/>
      <c r="N35" s="442"/>
      <c r="O35" s="443"/>
      <c r="P35" s="511"/>
      <c r="Q35" s="553"/>
      <c r="R35" s="512"/>
      <c r="S35" s="443"/>
      <c r="T35" s="558"/>
      <c r="U35" s="553"/>
      <c r="V35" s="512"/>
      <c r="W35" s="559"/>
      <c r="X35" s="554"/>
      <c r="Y35" s="560"/>
      <c r="Z35" s="276"/>
      <c r="AA35" s="150"/>
      <c r="AB35" s="148"/>
    </row>
    <row r="36" spans="1:28" x14ac:dyDescent="0.3">
      <c r="A36" s="147"/>
      <c r="B36" s="158"/>
      <c r="C36" s="541"/>
      <c r="D36" s="544"/>
      <c r="E36" s="550" t="s">
        <v>194</v>
      </c>
      <c r="F36" s="358">
        <v>0</v>
      </c>
      <c r="G36" s="443">
        <f>LARGE(F36:F37,1)</f>
        <v>0</v>
      </c>
      <c r="H36" s="511"/>
      <c r="I36" s="550" t="s">
        <v>194</v>
      </c>
      <c r="J36" s="358">
        <v>0</v>
      </c>
      <c r="K36" s="443">
        <f>LARGE(J36:J37,1)</f>
        <v>0</v>
      </c>
      <c r="L36" s="511"/>
      <c r="M36" s="550" t="s">
        <v>194</v>
      </c>
      <c r="N36" s="358">
        <v>0</v>
      </c>
      <c r="O36" s="443">
        <f>LARGE(N36:N37,1)</f>
        <v>0</v>
      </c>
      <c r="P36" s="511"/>
      <c r="Q36" s="550" t="s">
        <v>194</v>
      </c>
      <c r="R36" s="358">
        <v>0</v>
      </c>
      <c r="S36" s="443">
        <f>LARGE(R36:R37,1)</f>
        <v>0</v>
      </c>
      <c r="T36" s="459"/>
      <c r="U36" s="550" t="s">
        <v>194</v>
      </c>
      <c r="V36" s="358">
        <v>0</v>
      </c>
      <c r="W36" s="443">
        <f>LARGE(V36:V37,1)</f>
        <v>0</v>
      </c>
      <c r="X36" s="459"/>
      <c r="Y36" s="557">
        <v>0</v>
      </c>
      <c r="Z36" s="276"/>
      <c r="AA36" s="150"/>
      <c r="AB36" s="150"/>
    </row>
    <row r="37" spans="1:28" x14ac:dyDescent="0.3">
      <c r="A37" s="147"/>
      <c r="B37" s="158"/>
      <c r="C37" s="541"/>
      <c r="D37" s="544"/>
      <c r="E37" s="550"/>
      <c r="F37" s="358">
        <v>0</v>
      </c>
      <c r="G37" s="443"/>
      <c r="H37" s="511"/>
      <c r="I37" s="550" t="s">
        <v>22</v>
      </c>
      <c r="J37" s="358">
        <v>0</v>
      </c>
      <c r="K37" s="443"/>
      <c r="L37" s="511"/>
      <c r="M37" s="550" t="s">
        <v>22</v>
      </c>
      <c r="N37" s="358">
        <v>0</v>
      </c>
      <c r="O37" s="443"/>
      <c r="P37" s="511"/>
      <c r="Q37" s="550" t="s">
        <v>22</v>
      </c>
      <c r="R37" s="358">
        <v>0</v>
      </c>
      <c r="S37" s="443"/>
      <c r="T37" s="459"/>
      <c r="U37" s="550" t="s">
        <v>22</v>
      </c>
      <c r="V37" s="358">
        <v>0</v>
      </c>
      <c r="W37" s="443"/>
      <c r="X37" s="459"/>
      <c r="Y37" s="557"/>
      <c r="Z37" s="276"/>
      <c r="AA37" s="150"/>
      <c r="AB37" s="150"/>
    </row>
    <row r="38" spans="1:28" ht="15" thickBot="1" x14ac:dyDescent="0.35">
      <c r="A38" s="148"/>
      <c r="B38" s="98"/>
      <c r="C38" s="144"/>
      <c r="D38" s="89"/>
      <c r="E38" s="335"/>
      <c r="F38" s="157"/>
      <c r="G38" s="40"/>
      <c r="H38" s="144"/>
      <c r="I38" s="335"/>
      <c r="J38" s="157"/>
      <c r="K38" s="40"/>
      <c r="L38" s="17"/>
      <c r="M38" s="335"/>
      <c r="N38" s="157"/>
      <c r="O38" s="40"/>
      <c r="P38" s="17"/>
      <c r="Q38" s="335"/>
      <c r="R38" s="156"/>
      <c r="S38" s="40"/>
      <c r="T38" s="20"/>
      <c r="U38" s="338"/>
      <c r="V38" s="33"/>
      <c r="W38" s="176"/>
      <c r="X38" s="17"/>
      <c r="Y38" s="290"/>
      <c r="Z38" s="366"/>
      <c r="AA38" s="521"/>
      <c r="AB38" s="145"/>
    </row>
    <row r="39" spans="1:28" x14ac:dyDescent="0.3">
      <c r="F39" s="2"/>
      <c r="G39" s="2"/>
      <c r="J39" s="2"/>
      <c r="K39" s="2"/>
      <c r="N39" s="2"/>
      <c r="O39" s="2"/>
      <c r="S39" s="2"/>
      <c r="T39" s="2"/>
      <c r="U39" s="282"/>
      <c r="W39" s="53"/>
    </row>
    <row r="40" spans="1:28" x14ac:dyDescent="0.3">
      <c r="F40" s="2"/>
      <c r="G40" s="2"/>
      <c r="J40" s="2"/>
      <c r="K40" s="2"/>
      <c r="N40" s="2"/>
      <c r="O40" s="2"/>
      <c r="S40" s="2"/>
      <c r="T40" s="2"/>
      <c r="U40" s="282"/>
      <c r="W40" s="53"/>
    </row>
    <row r="41" spans="1:28" ht="16.2" thickBot="1" x14ac:dyDescent="0.35">
      <c r="A41" s="147"/>
      <c r="B41" s="46" t="s">
        <v>275</v>
      </c>
      <c r="C41" s="46"/>
      <c r="D41" s="46"/>
      <c r="E41" s="46"/>
      <c r="F41" s="46"/>
      <c r="G41" s="46"/>
      <c r="H41" s="147"/>
      <c r="I41" s="330"/>
      <c r="J41" s="9"/>
      <c r="K41" s="9"/>
      <c r="L41" s="147"/>
      <c r="M41" s="330"/>
      <c r="N41" s="9"/>
      <c r="O41" s="9"/>
      <c r="P41" s="147"/>
      <c r="Q41" s="330"/>
      <c r="R41" s="147"/>
      <c r="S41" s="9"/>
      <c r="T41" s="9"/>
      <c r="U41" s="330"/>
      <c r="V41" s="147"/>
      <c r="W41" s="9"/>
      <c r="X41" s="9"/>
      <c r="Y41" s="337"/>
      <c r="Z41" s="223"/>
      <c r="AA41" s="149"/>
      <c r="AB41" s="149"/>
    </row>
    <row r="42" spans="1:28" ht="21.6" thickBot="1" x14ac:dyDescent="0.45">
      <c r="A42" s="147"/>
      <c r="B42" s="103" t="s">
        <v>19</v>
      </c>
      <c r="C42" s="104"/>
      <c r="D42" s="104"/>
      <c r="E42" s="331"/>
      <c r="F42" s="105"/>
      <c r="G42" s="105"/>
      <c r="H42" s="104"/>
      <c r="I42" s="331"/>
      <c r="J42" s="105"/>
      <c r="K42" s="105"/>
      <c r="L42" s="104"/>
      <c r="M42" s="331"/>
      <c r="N42" s="105"/>
      <c r="O42" s="105"/>
      <c r="P42" s="104"/>
      <c r="Q42" s="331"/>
      <c r="R42" s="104"/>
      <c r="S42" s="105"/>
      <c r="T42" s="105"/>
      <c r="U42" s="331"/>
      <c r="V42" s="104"/>
      <c r="W42" s="105"/>
      <c r="X42" s="105"/>
      <c r="Y42" s="413"/>
      <c r="Z42" s="224"/>
      <c r="AA42" s="539"/>
      <c r="AB42" s="106"/>
    </row>
    <row r="43" spans="1:28" x14ac:dyDescent="0.3">
      <c r="A43" s="148"/>
      <c r="B43" s="687" t="s">
        <v>72</v>
      </c>
      <c r="C43" s="688"/>
      <c r="D43" s="688"/>
      <c r="E43" s="688"/>
      <c r="F43" s="688"/>
      <c r="G43" s="688"/>
      <c r="H43" s="688"/>
      <c r="I43" s="688"/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9"/>
    </row>
    <row r="44" spans="1:28" ht="15" thickBot="1" x14ac:dyDescent="0.35">
      <c r="A44" s="148"/>
      <c r="B44" s="696"/>
      <c r="C44" s="697"/>
      <c r="D44" s="697"/>
      <c r="E44" s="697"/>
      <c r="F44" s="697"/>
      <c r="G44" s="697"/>
      <c r="H44" s="697"/>
      <c r="I44" s="697"/>
      <c r="J44" s="697"/>
      <c r="K44" s="697"/>
      <c r="L44" s="697"/>
      <c r="M44" s="697"/>
      <c r="N44" s="697"/>
      <c r="O44" s="697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8"/>
    </row>
    <row r="45" spans="1:28" ht="15" thickBot="1" x14ac:dyDescent="0.35">
      <c r="A45" s="148"/>
      <c r="B45" s="108" t="s">
        <v>12</v>
      </c>
      <c r="C45" s="109"/>
      <c r="D45" s="109"/>
      <c r="E45" s="332"/>
      <c r="F45" s="110"/>
      <c r="G45" s="110"/>
      <c r="H45" s="109"/>
      <c r="I45" s="332"/>
      <c r="J45" s="110">
        <v>46.2</v>
      </c>
      <c r="K45" s="110"/>
      <c r="L45" s="109"/>
      <c r="M45" s="332"/>
      <c r="N45" s="110">
        <v>45.1</v>
      </c>
      <c r="O45" s="110"/>
      <c r="P45" s="109"/>
      <c r="Q45" s="332"/>
      <c r="R45" s="109"/>
      <c r="S45" s="110"/>
      <c r="T45" s="110"/>
      <c r="U45" s="332"/>
      <c r="V45" s="109"/>
      <c r="W45" s="110"/>
      <c r="X45" s="110"/>
      <c r="Y45" s="414"/>
      <c r="Z45" s="225"/>
      <c r="AA45" s="540"/>
      <c r="AB45" s="107"/>
    </row>
    <row r="46" spans="1:28" ht="30.6" thickBot="1" x14ac:dyDescent="0.45">
      <c r="A46" s="147"/>
      <c r="B46" s="43" t="s">
        <v>56</v>
      </c>
      <c r="C46" s="24"/>
      <c r="D46" s="27"/>
      <c r="E46" s="678" t="s">
        <v>75</v>
      </c>
      <c r="F46" s="679"/>
      <c r="G46" s="680"/>
      <c r="H46" s="25"/>
      <c r="I46" s="678" t="s">
        <v>7</v>
      </c>
      <c r="J46" s="679"/>
      <c r="K46" s="680"/>
      <c r="L46" s="23"/>
      <c r="M46" s="678" t="s">
        <v>76</v>
      </c>
      <c r="N46" s="679"/>
      <c r="O46" s="680"/>
      <c r="P46" s="23"/>
      <c r="Q46" s="678" t="s">
        <v>124</v>
      </c>
      <c r="R46" s="679"/>
      <c r="S46" s="680"/>
      <c r="T46" s="21"/>
      <c r="U46" s="679"/>
      <c r="V46" s="679"/>
      <c r="W46" s="680"/>
      <c r="X46" s="140"/>
      <c r="Y46" s="375" t="s">
        <v>264</v>
      </c>
      <c r="Z46" s="228" t="s">
        <v>45</v>
      </c>
      <c r="AA46" s="58" t="s">
        <v>289</v>
      </c>
      <c r="AB46" s="52" t="s">
        <v>31</v>
      </c>
    </row>
    <row r="47" spans="1:28" ht="15" thickBot="1" x14ac:dyDescent="0.35">
      <c r="A47" s="147"/>
      <c r="B47" s="26" t="s">
        <v>0</v>
      </c>
      <c r="C47" s="91" t="s">
        <v>1</v>
      </c>
      <c r="D47" s="27" t="s">
        <v>2</v>
      </c>
      <c r="E47" s="101"/>
      <c r="F47" s="36" t="s">
        <v>10</v>
      </c>
      <c r="G47" s="100" t="s">
        <v>8</v>
      </c>
      <c r="H47" s="23"/>
      <c r="I47" s="101"/>
      <c r="J47" s="102" t="s">
        <v>10</v>
      </c>
      <c r="K47" s="36" t="s">
        <v>8</v>
      </c>
      <c r="L47" s="23"/>
      <c r="M47" s="101"/>
      <c r="N47" s="102" t="s">
        <v>10</v>
      </c>
      <c r="O47" s="36" t="s">
        <v>8</v>
      </c>
      <c r="P47" s="23"/>
      <c r="Q47" s="101"/>
      <c r="R47" s="95" t="s">
        <v>10</v>
      </c>
      <c r="S47" s="36" t="s">
        <v>6</v>
      </c>
      <c r="T47" s="96"/>
      <c r="U47" s="101"/>
      <c r="V47" s="95" t="s">
        <v>10</v>
      </c>
      <c r="W47" s="154" t="s">
        <v>6</v>
      </c>
      <c r="X47" s="154"/>
      <c r="Y47" s="21"/>
      <c r="Z47" s="229"/>
      <c r="AA47" s="55"/>
      <c r="AB47" s="55"/>
    </row>
    <row r="48" spans="1:28" x14ac:dyDescent="0.3">
      <c r="A48" s="147"/>
      <c r="B48" s="146" t="s">
        <v>146</v>
      </c>
      <c r="C48" s="512" t="s">
        <v>18</v>
      </c>
      <c r="D48" s="544"/>
      <c r="E48" s="550" t="s">
        <v>194</v>
      </c>
      <c r="F48" s="358">
        <f>23+21.7</f>
        <v>44.7</v>
      </c>
      <c r="G48" s="443">
        <f>LARGE(F48:F49,1)</f>
        <v>44.7</v>
      </c>
      <c r="H48" s="511"/>
      <c r="I48" s="550" t="s">
        <v>194</v>
      </c>
      <c r="J48" s="358">
        <v>0</v>
      </c>
      <c r="K48" s="443">
        <f>LARGE(J48:J49,1)</f>
        <v>0</v>
      </c>
      <c r="L48" s="511"/>
      <c r="M48" s="550" t="s">
        <v>194</v>
      </c>
      <c r="N48" s="358">
        <v>0</v>
      </c>
      <c r="O48" s="443">
        <f>LARGE(N48:N49,1)</f>
        <v>0</v>
      </c>
      <c r="P48" s="511"/>
      <c r="Q48" s="550" t="s">
        <v>194</v>
      </c>
      <c r="R48" s="358">
        <v>0</v>
      </c>
      <c r="S48" s="443">
        <f>LARGE(R48:R49,1)</f>
        <v>0</v>
      </c>
      <c r="T48" s="459"/>
      <c r="U48" s="550" t="s">
        <v>194</v>
      </c>
      <c r="V48" s="358">
        <v>0</v>
      </c>
      <c r="W48" s="443">
        <f>LARGE(V48:V49,1)</f>
        <v>0</v>
      </c>
      <c r="X48" s="458"/>
      <c r="Y48" s="557">
        <v>44.7</v>
      </c>
      <c r="Z48" s="230">
        <f>RANK(Y48,$Y$48:$Y$72)</f>
        <v>4</v>
      </c>
      <c r="AA48" s="54" t="s">
        <v>290</v>
      </c>
      <c r="AB48" s="54"/>
    </row>
    <row r="49" spans="1:28" x14ac:dyDescent="0.3">
      <c r="A49" s="147"/>
      <c r="B49" s="146"/>
      <c r="C49" s="512"/>
      <c r="D49" s="544"/>
      <c r="E49" s="550"/>
      <c r="F49" s="358"/>
      <c r="G49" s="443"/>
      <c r="H49" s="511"/>
      <c r="I49" s="550"/>
      <c r="J49" s="358">
        <v>0</v>
      </c>
      <c r="K49" s="443"/>
      <c r="L49" s="511"/>
      <c r="M49" s="550"/>
      <c r="N49" s="358">
        <v>0</v>
      </c>
      <c r="O49" s="443"/>
      <c r="P49" s="511"/>
      <c r="Q49" s="550"/>
      <c r="R49" s="358">
        <v>0</v>
      </c>
      <c r="S49" s="443"/>
      <c r="T49" s="459"/>
      <c r="U49" s="550"/>
      <c r="V49" s="358">
        <v>0</v>
      </c>
      <c r="W49" s="443"/>
      <c r="X49" s="459"/>
      <c r="Y49" s="557"/>
      <c r="Z49" s="230"/>
      <c r="AA49" s="54"/>
      <c r="AB49" s="54"/>
    </row>
    <row r="50" spans="1:28" x14ac:dyDescent="0.3">
      <c r="A50" s="147"/>
      <c r="B50" s="146"/>
      <c r="C50" s="512"/>
      <c r="D50" s="544"/>
      <c r="E50" s="550"/>
      <c r="F50" s="358"/>
      <c r="G50" s="443"/>
      <c r="H50" s="511"/>
      <c r="I50" s="550"/>
      <c r="J50" s="358"/>
      <c r="K50" s="443"/>
      <c r="L50" s="511"/>
      <c r="M50" s="550"/>
      <c r="N50" s="358"/>
      <c r="O50" s="443"/>
      <c r="P50" s="511"/>
      <c r="Q50" s="550"/>
      <c r="R50" s="358"/>
      <c r="S50" s="443"/>
      <c r="T50" s="459"/>
      <c r="U50" s="550"/>
      <c r="V50" s="358"/>
      <c r="W50" s="443"/>
      <c r="X50" s="459"/>
      <c r="Y50" s="557"/>
      <c r="Z50" s="230"/>
      <c r="AA50" s="54"/>
      <c r="AB50" s="54"/>
    </row>
    <row r="51" spans="1:28" x14ac:dyDescent="0.3">
      <c r="A51" s="147"/>
      <c r="B51" s="146" t="s">
        <v>147</v>
      </c>
      <c r="C51" s="512" t="s">
        <v>79</v>
      </c>
      <c r="D51" s="544"/>
      <c r="E51" s="550" t="s">
        <v>194</v>
      </c>
      <c r="F51" s="358">
        <f>21.5+19.8</f>
        <v>41.3</v>
      </c>
      <c r="G51" s="443">
        <f>LARGE(F51:F52,1)</f>
        <v>41.3</v>
      </c>
      <c r="H51" s="511"/>
      <c r="I51" s="550" t="s">
        <v>194</v>
      </c>
      <c r="J51" s="358">
        <v>45.6</v>
      </c>
      <c r="K51" s="543">
        <f>LARGE(J51:J52,1)</f>
        <v>45.6</v>
      </c>
      <c r="L51" s="511"/>
      <c r="M51" s="550" t="s">
        <v>194</v>
      </c>
      <c r="N51" s="358">
        <v>45.7</v>
      </c>
      <c r="O51" s="543">
        <f>LARGE(N51:N52,1)</f>
        <v>45.7</v>
      </c>
      <c r="P51" s="511"/>
      <c r="Q51" s="550" t="s">
        <v>194</v>
      </c>
      <c r="R51" s="358">
        <v>0</v>
      </c>
      <c r="S51" s="443">
        <f>LARGE(R51:R52,1)</f>
        <v>0</v>
      </c>
      <c r="T51" s="459"/>
      <c r="U51" s="550" t="s">
        <v>194</v>
      </c>
      <c r="V51" s="358">
        <v>0</v>
      </c>
      <c r="W51" s="443">
        <f>LARGE(V51:V52,1)</f>
        <v>0</v>
      </c>
      <c r="X51" s="459"/>
      <c r="Y51" s="557">
        <f>45.6+45.7</f>
        <v>91.300000000000011</v>
      </c>
      <c r="Z51" s="230">
        <f t="shared" ref="Z51:Z69" si="0">RANK(Y51,$Y$48:$Y$72)</f>
        <v>2</v>
      </c>
      <c r="AA51" s="54" t="s">
        <v>293</v>
      </c>
      <c r="AB51" s="54"/>
    </row>
    <row r="52" spans="1:28" x14ac:dyDescent="0.3">
      <c r="A52" s="147"/>
      <c r="B52" s="146"/>
      <c r="C52" s="512"/>
      <c r="D52" s="544"/>
      <c r="E52" s="550"/>
      <c r="F52" s="358"/>
      <c r="G52" s="443"/>
      <c r="H52" s="511"/>
      <c r="I52" s="550"/>
      <c r="J52" s="358">
        <v>0</v>
      </c>
      <c r="K52" s="443"/>
      <c r="L52" s="511"/>
      <c r="M52" s="550"/>
      <c r="N52" s="358">
        <v>0</v>
      </c>
      <c r="O52" s="443"/>
      <c r="P52" s="511"/>
      <c r="Q52" s="550"/>
      <c r="R52" s="358">
        <v>0</v>
      </c>
      <c r="S52" s="443"/>
      <c r="T52" s="459"/>
      <c r="U52" s="550"/>
      <c r="V52" s="358">
        <v>0</v>
      </c>
      <c r="W52" s="443"/>
      <c r="X52" s="459"/>
      <c r="Y52" s="557"/>
      <c r="Z52" s="230"/>
      <c r="AA52" s="54"/>
      <c r="AB52" s="54"/>
    </row>
    <row r="53" spans="1:28" x14ac:dyDescent="0.3">
      <c r="A53" s="147"/>
      <c r="B53" s="146"/>
      <c r="C53" s="512"/>
      <c r="D53" s="544"/>
      <c r="E53" s="550"/>
      <c r="F53" s="358"/>
      <c r="G53" s="443"/>
      <c r="H53" s="511"/>
      <c r="I53" s="550"/>
      <c r="J53" s="542"/>
      <c r="K53" s="358"/>
      <c r="L53" s="511"/>
      <c r="M53" s="550"/>
      <c r="N53" s="542"/>
      <c r="O53" s="358"/>
      <c r="P53" s="511"/>
      <c r="Q53" s="550"/>
      <c r="R53" s="542"/>
      <c r="S53" s="358"/>
      <c r="T53" s="459"/>
      <c r="U53" s="550"/>
      <c r="V53" s="542"/>
      <c r="W53" s="358"/>
      <c r="X53" s="459"/>
      <c r="Y53" s="557"/>
      <c r="Z53" s="230"/>
      <c r="AA53" s="54"/>
      <c r="AB53" s="54"/>
    </row>
    <row r="54" spans="1:28" x14ac:dyDescent="0.3">
      <c r="A54" s="147"/>
      <c r="B54" s="146" t="s">
        <v>120</v>
      </c>
      <c r="C54" s="512" t="s">
        <v>18</v>
      </c>
      <c r="D54" s="544"/>
      <c r="E54" s="550" t="s">
        <v>194</v>
      </c>
      <c r="F54" s="358">
        <v>0</v>
      </c>
      <c r="G54" s="443">
        <f>LARGE(F54:F55,1)</f>
        <v>0</v>
      </c>
      <c r="H54" s="511"/>
      <c r="I54" s="550" t="s">
        <v>194</v>
      </c>
      <c r="J54" s="358">
        <v>24</v>
      </c>
      <c r="K54" s="443">
        <f>LARGE(J54:J55,1)</f>
        <v>24</v>
      </c>
      <c r="L54" s="511"/>
      <c r="M54" s="550" t="s">
        <v>194</v>
      </c>
      <c r="N54" s="358">
        <v>20.3</v>
      </c>
      <c r="O54" s="443">
        <f>LARGE(N54:N55,1)</f>
        <v>20.3</v>
      </c>
      <c r="P54" s="511"/>
      <c r="Q54" s="550" t="s">
        <v>194</v>
      </c>
      <c r="R54" s="358">
        <v>0</v>
      </c>
      <c r="S54" s="443">
        <f>LARGE(R54:R55,1)</f>
        <v>0</v>
      </c>
      <c r="T54" s="459"/>
      <c r="U54" s="550" t="s">
        <v>194</v>
      </c>
      <c r="V54" s="358">
        <v>0</v>
      </c>
      <c r="W54" s="443">
        <f>LARGE(V54:V55,1)</f>
        <v>0</v>
      </c>
      <c r="X54" s="459"/>
      <c r="Y54" s="557">
        <f>24+20.3</f>
        <v>44.3</v>
      </c>
      <c r="Z54" s="230">
        <f t="shared" si="0"/>
        <v>5</v>
      </c>
      <c r="AA54" s="54" t="s">
        <v>290</v>
      </c>
      <c r="AB54" s="54"/>
    </row>
    <row r="55" spans="1:28" x14ac:dyDescent="0.3">
      <c r="A55" s="147"/>
      <c r="B55" s="146"/>
      <c r="C55" s="512"/>
      <c r="D55" s="544"/>
      <c r="E55" s="550"/>
      <c r="F55" s="358">
        <v>0</v>
      </c>
      <c r="G55" s="443"/>
      <c r="H55" s="511"/>
      <c r="I55" s="550"/>
      <c r="J55" s="358">
        <v>0</v>
      </c>
      <c r="K55" s="443"/>
      <c r="L55" s="511"/>
      <c r="M55" s="550"/>
      <c r="N55" s="358">
        <v>0</v>
      </c>
      <c r="O55" s="443"/>
      <c r="P55" s="511"/>
      <c r="Q55" s="550"/>
      <c r="R55" s="358">
        <v>0</v>
      </c>
      <c r="S55" s="443"/>
      <c r="T55" s="459"/>
      <c r="U55" s="550"/>
      <c r="V55" s="358">
        <v>0</v>
      </c>
      <c r="W55" s="443"/>
      <c r="X55" s="459"/>
      <c r="Y55" s="557"/>
      <c r="Z55" s="230"/>
      <c r="AA55" s="54"/>
      <c r="AB55" s="54"/>
    </row>
    <row r="56" spans="1:28" x14ac:dyDescent="0.3">
      <c r="A56" s="147"/>
      <c r="B56" s="146"/>
      <c r="C56" s="512"/>
      <c r="D56" s="544"/>
      <c r="E56" s="550"/>
      <c r="F56" s="358"/>
      <c r="G56" s="443"/>
      <c r="H56" s="511"/>
      <c r="I56" s="550"/>
      <c r="J56" s="358"/>
      <c r="K56" s="443"/>
      <c r="L56" s="511"/>
      <c r="M56" s="550"/>
      <c r="N56" s="358"/>
      <c r="O56" s="443"/>
      <c r="P56" s="511"/>
      <c r="Q56" s="550"/>
      <c r="R56" s="358"/>
      <c r="S56" s="443"/>
      <c r="T56" s="459"/>
      <c r="U56" s="550"/>
      <c r="V56" s="358"/>
      <c r="W56" s="443"/>
      <c r="X56" s="459"/>
      <c r="Y56" s="557"/>
      <c r="Z56" s="230"/>
      <c r="AA56" s="54"/>
      <c r="AB56" s="54"/>
    </row>
    <row r="57" spans="1:28" x14ac:dyDescent="0.3">
      <c r="A57" s="147"/>
      <c r="B57" s="146" t="s">
        <v>115</v>
      </c>
      <c r="C57" s="512" t="s">
        <v>18</v>
      </c>
      <c r="D57" s="544"/>
      <c r="E57" s="550" t="s">
        <v>194</v>
      </c>
      <c r="F57" s="358">
        <v>0</v>
      </c>
      <c r="G57" s="443">
        <f>LARGE(F57:F58,1)</f>
        <v>0</v>
      </c>
      <c r="H57" s="511"/>
      <c r="I57" s="550" t="s">
        <v>194</v>
      </c>
      <c r="J57" s="358">
        <v>0</v>
      </c>
      <c r="K57" s="443">
        <f>LARGE(J57:J58,1)</f>
        <v>0</v>
      </c>
      <c r="L57" s="511"/>
      <c r="M57" s="550" t="s">
        <v>194</v>
      </c>
      <c r="N57" s="358">
        <v>41.3</v>
      </c>
      <c r="O57" s="443">
        <f>LARGE(N57:N58,1)</f>
        <v>41.3</v>
      </c>
      <c r="P57" s="511"/>
      <c r="Q57" s="550" t="s">
        <v>194</v>
      </c>
      <c r="R57" s="358">
        <v>0</v>
      </c>
      <c r="S57" s="443">
        <f>LARGE(R57:R58,1)</f>
        <v>0</v>
      </c>
      <c r="T57" s="459"/>
      <c r="U57" s="550" t="s">
        <v>194</v>
      </c>
      <c r="V57" s="358">
        <v>0</v>
      </c>
      <c r="W57" s="443">
        <f>LARGE(V57:V58,1)</f>
        <v>0</v>
      </c>
      <c r="X57" s="459"/>
      <c r="Y57" s="557">
        <v>41.3</v>
      </c>
      <c r="Z57" s="276">
        <f t="shared" si="0"/>
        <v>7</v>
      </c>
      <c r="AA57" s="150" t="s">
        <v>290</v>
      </c>
      <c r="AB57" s="54"/>
    </row>
    <row r="58" spans="1:28" x14ac:dyDescent="0.3">
      <c r="A58" s="147"/>
      <c r="B58" s="158"/>
      <c r="C58" s="541"/>
      <c r="D58" s="544"/>
      <c r="E58" s="550"/>
      <c r="F58" s="358">
        <v>0</v>
      </c>
      <c r="G58" s="443"/>
      <c r="H58" s="511"/>
      <c r="I58" s="550"/>
      <c r="J58" s="358">
        <v>0</v>
      </c>
      <c r="K58" s="443"/>
      <c r="L58" s="511"/>
      <c r="M58" s="550"/>
      <c r="N58" s="358">
        <v>0</v>
      </c>
      <c r="O58" s="443"/>
      <c r="P58" s="511"/>
      <c r="Q58" s="550"/>
      <c r="R58" s="358">
        <v>0</v>
      </c>
      <c r="S58" s="443"/>
      <c r="T58" s="459"/>
      <c r="U58" s="550"/>
      <c r="V58" s="358">
        <v>0</v>
      </c>
      <c r="W58" s="443"/>
      <c r="X58" s="459"/>
      <c r="Y58" s="557"/>
      <c r="Z58" s="276"/>
      <c r="AA58" s="150"/>
      <c r="AB58" s="150"/>
    </row>
    <row r="59" spans="1:28" x14ac:dyDescent="0.3">
      <c r="A59" s="148"/>
      <c r="B59" s="158"/>
      <c r="C59" s="551"/>
      <c r="D59" s="552"/>
      <c r="E59" s="550"/>
      <c r="F59" s="529"/>
      <c r="G59" s="443"/>
      <c r="H59" s="511"/>
      <c r="I59" s="550"/>
      <c r="J59" s="529"/>
      <c r="K59" s="443"/>
      <c r="L59" s="511"/>
      <c r="M59" s="550"/>
      <c r="N59" s="439"/>
      <c r="O59" s="443"/>
      <c r="P59" s="511"/>
      <c r="Q59" s="550"/>
      <c r="R59" s="551"/>
      <c r="S59" s="443"/>
      <c r="T59" s="459"/>
      <c r="U59" s="550"/>
      <c r="V59" s="512"/>
      <c r="W59" s="559"/>
      <c r="X59" s="554"/>
      <c r="Y59" s="560"/>
      <c r="Z59" s="276"/>
      <c r="AA59" s="150"/>
      <c r="AB59" s="148"/>
    </row>
    <row r="60" spans="1:28" x14ac:dyDescent="0.3">
      <c r="A60" s="147"/>
      <c r="B60" s="158" t="s">
        <v>185</v>
      </c>
      <c r="C60" s="541" t="s">
        <v>81</v>
      </c>
      <c r="D60" s="544"/>
      <c r="E60" s="550" t="s">
        <v>194</v>
      </c>
      <c r="F60" s="358">
        <v>0</v>
      </c>
      <c r="G60" s="443">
        <f>LARGE(F60:F61,1)</f>
        <v>0</v>
      </c>
      <c r="H60" s="511"/>
      <c r="I60" s="550" t="s">
        <v>194</v>
      </c>
      <c r="J60" s="358">
        <v>44.1</v>
      </c>
      <c r="K60" s="443">
        <f>LARGE(J60:J61,1)</f>
        <v>44.1</v>
      </c>
      <c r="L60" s="511"/>
      <c r="M60" s="550" t="s">
        <v>194</v>
      </c>
      <c r="N60" s="358">
        <v>0</v>
      </c>
      <c r="O60" s="443">
        <f>LARGE(N60:N61,1)</f>
        <v>0</v>
      </c>
      <c r="P60" s="511"/>
      <c r="Q60" s="550" t="s">
        <v>194</v>
      </c>
      <c r="R60" s="358">
        <f>22+22.4</f>
        <v>44.4</v>
      </c>
      <c r="S60" s="443">
        <f>LARGE(R60:R61,1)</f>
        <v>44.4</v>
      </c>
      <c r="T60" s="459"/>
      <c r="U60" s="550" t="s">
        <v>194</v>
      </c>
      <c r="V60" s="442">
        <v>0</v>
      </c>
      <c r="W60" s="493">
        <f>LARGE(V60:V61,1)</f>
        <v>0</v>
      </c>
      <c r="X60" s="459"/>
      <c r="Y60" s="557">
        <f>44.1+44.4</f>
        <v>88.5</v>
      </c>
      <c r="Z60" s="276">
        <f t="shared" si="0"/>
        <v>3</v>
      </c>
      <c r="AA60" s="150" t="s">
        <v>290</v>
      </c>
      <c r="AB60" s="150"/>
    </row>
    <row r="61" spans="1:28" x14ac:dyDescent="0.3">
      <c r="A61" s="147"/>
      <c r="B61" s="158"/>
      <c r="C61" s="512"/>
      <c r="D61" s="544"/>
      <c r="E61" s="550"/>
      <c r="F61" s="358">
        <v>0</v>
      </c>
      <c r="G61" s="443"/>
      <c r="H61" s="511"/>
      <c r="I61" s="550"/>
      <c r="J61" s="358">
        <v>0</v>
      </c>
      <c r="K61" s="443"/>
      <c r="L61" s="511"/>
      <c r="M61" s="550"/>
      <c r="N61" s="358">
        <v>0</v>
      </c>
      <c r="O61" s="443"/>
      <c r="P61" s="511"/>
      <c r="Q61" s="550"/>
      <c r="R61" s="358">
        <v>0</v>
      </c>
      <c r="S61" s="443"/>
      <c r="T61" s="459"/>
      <c r="U61" s="550"/>
      <c r="V61" s="442">
        <v>0</v>
      </c>
      <c r="W61" s="493"/>
      <c r="X61" s="459"/>
      <c r="Y61" s="557"/>
      <c r="Z61" s="276"/>
      <c r="AA61" s="150"/>
      <c r="AB61" s="150"/>
    </row>
    <row r="62" spans="1:28" x14ac:dyDescent="0.3">
      <c r="A62" s="354"/>
      <c r="B62" s="158"/>
      <c r="C62" s="512"/>
      <c r="D62" s="544"/>
      <c r="E62" s="550"/>
      <c r="F62" s="358"/>
      <c r="G62" s="443"/>
      <c r="H62" s="511"/>
      <c r="I62" s="550"/>
      <c r="J62" s="358"/>
      <c r="K62" s="443"/>
      <c r="L62" s="511"/>
      <c r="M62" s="550"/>
      <c r="N62" s="358"/>
      <c r="O62" s="443"/>
      <c r="P62" s="511"/>
      <c r="Q62" s="550"/>
      <c r="R62" s="358"/>
      <c r="S62" s="443"/>
      <c r="T62" s="459"/>
      <c r="U62" s="550"/>
      <c r="V62" s="442"/>
      <c r="W62" s="493"/>
      <c r="X62" s="459"/>
      <c r="Y62" s="557"/>
      <c r="Z62" s="276"/>
      <c r="AA62" s="150"/>
      <c r="AB62" s="150"/>
    </row>
    <row r="63" spans="1:28" x14ac:dyDescent="0.3">
      <c r="A63" s="354"/>
      <c r="B63" s="158" t="s">
        <v>138</v>
      </c>
      <c r="C63" s="512" t="s">
        <v>67</v>
      </c>
      <c r="D63" s="544"/>
      <c r="E63" s="550" t="s">
        <v>194</v>
      </c>
      <c r="F63" s="358">
        <v>46.4</v>
      </c>
      <c r="G63" s="543">
        <f t="shared" ref="G63" si="1">LARGE(F63:F64,1)</f>
        <v>46.4</v>
      </c>
      <c r="H63" s="511"/>
      <c r="I63" s="550" t="s">
        <v>194</v>
      </c>
      <c r="J63" s="358">
        <v>45.7</v>
      </c>
      <c r="K63" s="443">
        <f t="shared" ref="K63" si="2">LARGE(J63:J64,1)</f>
        <v>45.7</v>
      </c>
      <c r="L63" s="511"/>
      <c r="M63" s="550" t="s">
        <v>194</v>
      </c>
      <c r="N63" s="358">
        <v>47.3</v>
      </c>
      <c r="O63" s="543">
        <f t="shared" ref="O63:O69" si="3">LARGE(N63:N64,1)</f>
        <v>47.3</v>
      </c>
      <c r="P63" s="511"/>
      <c r="Q63" s="550" t="s">
        <v>194</v>
      </c>
      <c r="R63" s="358">
        <f>23.3+22.8</f>
        <v>46.1</v>
      </c>
      <c r="S63" s="443">
        <f t="shared" ref="S63:S69" si="4">LARGE(R63:R64,1)</f>
        <v>46.1</v>
      </c>
      <c r="T63" s="459"/>
      <c r="U63" s="550" t="s">
        <v>194</v>
      </c>
      <c r="V63" s="442">
        <v>0</v>
      </c>
      <c r="W63" s="493">
        <f t="shared" ref="W63:W69" si="5">LARGE(V63:V64,1)</f>
        <v>0</v>
      </c>
      <c r="X63" s="459"/>
      <c r="Y63" s="557">
        <f>46.4+47.3</f>
        <v>93.699999999999989</v>
      </c>
      <c r="Z63" s="276">
        <f t="shared" si="0"/>
        <v>1</v>
      </c>
      <c r="AA63" s="150" t="s">
        <v>294</v>
      </c>
      <c r="AB63" s="150"/>
    </row>
    <row r="64" spans="1:28" x14ac:dyDescent="0.3">
      <c r="A64" s="354"/>
      <c r="B64" s="364" t="s">
        <v>226</v>
      </c>
      <c r="C64" s="512"/>
      <c r="D64" s="544"/>
      <c r="E64" s="550"/>
      <c r="F64" s="358">
        <v>0</v>
      </c>
      <c r="G64" s="443"/>
      <c r="H64" s="511"/>
      <c r="I64" s="550"/>
      <c r="J64" s="358">
        <v>0</v>
      </c>
      <c r="K64" s="443"/>
      <c r="L64" s="511"/>
      <c r="M64" s="550"/>
      <c r="N64" s="358">
        <v>0</v>
      </c>
      <c r="O64" s="443"/>
      <c r="P64" s="511"/>
      <c r="Q64" s="550"/>
      <c r="R64" s="358">
        <v>0</v>
      </c>
      <c r="S64" s="443"/>
      <c r="T64" s="459"/>
      <c r="U64" s="550"/>
      <c r="V64" s="442">
        <v>0</v>
      </c>
      <c r="W64" s="493"/>
      <c r="X64" s="459"/>
      <c r="Y64" s="557"/>
      <c r="Z64" s="276"/>
      <c r="AA64" s="150"/>
      <c r="AB64" s="150"/>
    </row>
    <row r="65" spans="1:28" x14ac:dyDescent="0.3">
      <c r="A65" s="354"/>
      <c r="B65" s="158"/>
      <c r="C65" s="512"/>
      <c r="D65" s="544"/>
      <c r="E65" s="550"/>
      <c r="F65" s="358"/>
      <c r="G65" s="443"/>
      <c r="H65" s="511"/>
      <c r="I65" s="550"/>
      <c r="J65" s="358"/>
      <c r="K65" s="443"/>
      <c r="L65" s="511"/>
      <c r="M65" s="550"/>
      <c r="N65" s="358"/>
      <c r="O65" s="443"/>
      <c r="P65" s="511"/>
      <c r="Q65" s="550"/>
      <c r="R65" s="358"/>
      <c r="S65" s="443"/>
      <c r="T65" s="459"/>
      <c r="U65" s="550"/>
      <c r="V65" s="442"/>
      <c r="W65" s="493"/>
      <c r="X65" s="459"/>
      <c r="Y65" s="557"/>
      <c r="Z65" s="276"/>
      <c r="AA65" s="150"/>
      <c r="AB65" s="150"/>
    </row>
    <row r="66" spans="1:28" x14ac:dyDescent="0.3">
      <c r="A66" s="354"/>
      <c r="B66" s="158" t="s">
        <v>213</v>
      </c>
      <c r="C66" s="512" t="s">
        <v>15</v>
      </c>
      <c r="D66" s="544"/>
      <c r="E66" s="550" t="s">
        <v>194</v>
      </c>
      <c r="F66" s="358">
        <v>0</v>
      </c>
      <c r="G66" s="443"/>
      <c r="H66" s="511"/>
      <c r="I66" s="550" t="s">
        <v>194</v>
      </c>
      <c r="J66" s="358">
        <v>0</v>
      </c>
      <c r="K66" s="443"/>
      <c r="L66" s="511"/>
      <c r="M66" s="550" t="s">
        <v>194</v>
      </c>
      <c r="N66" s="358">
        <v>41.8</v>
      </c>
      <c r="O66" s="443">
        <f t="shared" si="3"/>
        <v>41.8</v>
      </c>
      <c r="P66" s="511"/>
      <c r="Q66" s="550" t="s">
        <v>194</v>
      </c>
      <c r="R66" s="358">
        <v>0</v>
      </c>
      <c r="S66" s="443">
        <f t="shared" si="4"/>
        <v>0</v>
      </c>
      <c r="T66" s="459"/>
      <c r="U66" s="550" t="s">
        <v>194</v>
      </c>
      <c r="V66" s="442">
        <v>0</v>
      </c>
      <c r="W66" s="493">
        <f t="shared" si="5"/>
        <v>0</v>
      </c>
      <c r="X66" s="459"/>
      <c r="Y66" s="557">
        <v>41.8</v>
      </c>
      <c r="Z66" s="276">
        <f t="shared" si="0"/>
        <v>6</v>
      </c>
      <c r="AA66" s="150" t="s">
        <v>290</v>
      </c>
      <c r="AB66" s="150"/>
    </row>
    <row r="67" spans="1:28" x14ac:dyDescent="0.3">
      <c r="A67" s="354"/>
      <c r="B67" s="158"/>
      <c r="C67" s="512"/>
      <c r="D67" s="544"/>
      <c r="E67" s="550"/>
      <c r="F67" s="358">
        <v>0</v>
      </c>
      <c r="G67" s="443"/>
      <c r="H67" s="511"/>
      <c r="I67" s="550"/>
      <c r="J67" s="358">
        <v>0</v>
      </c>
      <c r="K67" s="443"/>
      <c r="L67" s="511"/>
      <c r="M67" s="550"/>
      <c r="N67" s="358">
        <v>0</v>
      </c>
      <c r="O67" s="443"/>
      <c r="P67" s="511"/>
      <c r="Q67" s="550"/>
      <c r="R67" s="358">
        <v>0</v>
      </c>
      <c r="S67" s="443"/>
      <c r="T67" s="459"/>
      <c r="U67" s="550"/>
      <c r="V67" s="442">
        <v>0</v>
      </c>
      <c r="W67" s="493"/>
      <c r="X67" s="459"/>
      <c r="Y67" s="557"/>
      <c r="Z67" s="276"/>
      <c r="AA67" s="150"/>
      <c r="AB67" s="150"/>
    </row>
    <row r="68" spans="1:28" x14ac:dyDescent="0.3">
      <c r="A68" s="354"/>
      <c r="B68" s="158"/>
      <c r="C68" s="512"/>
      <c r="D68" s="544"/>
      <c r="E68" s="550"/>
      <c r="F68" s="358"/>
      <c r="G68" s="443"/>
      <c r="H68" s="511"/>
      <c r="I68" s="550"/>
      <c r="J68" s="358"/>
      <c r="K68" s="443"/>
      <c r="L68" s="511"/>
      <c r="M68" s="550"/>
      <c r="N68" s="358"/>
      <c r="O68" s="443"/>
      <c r="P68" s="511"/>
      <c r="Q68" s="550"/>
      <c r="R68" s="358"/>
      <c r="S68" s="443"/>
      <c r="T68" s="459"/>
      <c r="U68" s="550"/>
      <c r="V68" s="442"/>
      <c r="W68" s="493"/>
      <c r="X68" s="459"/>
      <c r="Y68" s="557"/>
      <c r="Z68" s="276"/>
      <c r="AA68" s="150"/>
      <c r="AB68" s="150"/>
    </row>
    <row r="69" spans="1:28" x14ac:dyDescent="0.3">
      <c r="A69" s="354"/>
      <c r="B69" s="158" t="s">
        <v>271</v>
      </c>
      <c r="C69" s="512" t="s">
        <v>15</v>
      </c>
      <c r="D69" s="544"/>
      <c r="E69" s="550" t="s">
        <v>194</v>
      </c>
      <c r="F69" s="358">
        <v>0</v>
      </c>
      <c r="G69" s="443"/>
      <c r="H69" s="511"/>
      <c r="I69" s="550" t="s">
        <v>194</v>
      </c>
      <c r="J69" s="358">
        <v>0</v>
      </c>
      <c r="K69" s="443"/>
      <c r="L69" s="511"/>
      <c r="M69" s="550" t="s">
        <v>194</v>
      </c>
      <c r="N69" s="358">
        <v>0</v>
      </c>
      <c r="O69" s="443">
        <f t="shared" si="3"/>
        <v>0</v>
      </c>
      <c r="P69" s="511"/>
      <c r="Q69" s="550" t="s">
        <v>194</v>
      </c>
      <c r="R69" s="358">
        <v>19.8</v>
      </c>
      <c r="S69" s="443">
        <f t="shared" si="4"/>
        <v>19.8</v>
      </c>
      <c r="T69" s="459"/>
      <c r="U69" s="550" t="s">
        <v>194</v>
      </c>
      <c r="V69" s="442">
        <v>0</v>
      </c>
      <c r="W69" s="493">
        <f t="shared" si="5"/>
        <v>0</v>
      </c>
      <c r="X69" s="459"/>
      <c r="Y69" s="557">
        <v>19.8</v>
      </c>
      <c r="Z69" s="276">
        <f t="shared" si="0"/>
        <v>8</v>
      </c>
      <c r="AA69" s="150" t="s">
        <v>290</v>
      </c>
      <c r="AB69" s="150"/>
    </row>
    <row r="70" spans="1:28" x14ac:dyDescent="0.3">
      <c r="A70" s="354"/>
      <c r="B70" s="158"/>
      <c r="C70" s="512"/>
      <c r="D70" s="544"/>
      <c r="E70" s="550"/>
      <c r="F70" s="358">
        <v>0</v>
      </c>
      <c r="G70" s="443"/>
      <c r="H70" s="511"/>
      <c r="I70" s="550"/>
      <c r="J70" s="358">
        <v>0</v>
      </c>
      <c r="K70" s="443"/>
      <c r="L70" s="511"/>
      <c r="M70" s="550"/>
      <c r="N70" s="358">
        <v>0</v>
      </c>
      <c r="O70" s="443"/>
      <c r="P70" s="511"/>
      <c r="Q70" s="550"/>
      <c r="R70" s="358">
        <v>0</v>
      </c>
      <c r="S70" s="443"/>
      <c r="T70" s="459"/>
      <c r="U70" s="550"/>
      <c r="V70" s="442">
        <v>0</v>
      </c>
      <c r="W70" s="493"/>
      <c r="X70" s="459"/>
      <c r="Y70" s="557"/>
      <c r="Z70" s="276"/>
      <c r="AA70" s="150"/>
      <c r="AB70" s="150"/>
    </row>
    <row r="71" spans="1:28" x14ac:dyDescent="0.3">
      <c r="A71" s="354"/>
      <c r="B71" s="158"/>
      <c r="C71" s="512"/>
      <c r="D71" s="544"/>
      <c r="E71" s="550"/>
      <c r="F71" s="358"/>
      <c r="G71" s="443"/>
      <c r="H71" s="511"/>
      <c r="I71" s="550"/>
      <c r="J71" s="358"/>
      <c r="K71" s="443"/>
      <c r="L71" s="511"/>
      <c r="M71" s="550"/>
      <c r="N71" s="358"/>
      <c r="O71" s="443"/>
      <c r="P71" s="511"/>
      <c r="Q71" s="550"/>
      <c r="R71" s="358"/>
      <c r="S71" s="443"/>
      <c r="T71" s="459"/>
      <c r="U71" s="550"/>
      <c r="V71" s="442"/>
      <c r="W71" s="493"/>
      <c r="X71" s="459"/>
      <c r="Y71" s="557"/>
      <c r="Z71" s="276"/>
      <c r="AA71" s="150"/>
      <c r="AB71" s="150"/>
    </row>
    <row r="72" spans="1:28" ht="15" thickBot="1" x14ac:dyDescent="0.35">
      <c r="A72" s="148"/>
      <c r="B72" s="98"/>
      <c r="C72" s="33"/>
      <c r="D72" s="352"/>
      <c r="E72" s="340"/>
      <c r="F72" s="157"/>
      <c r="G72" s="40"/>
      <c r="H72" s="17"/>
      <c r="I72" s="342"/>
      <c r="J72" s="157"/>
      <c r="K72" s="40"/>
      <c r="L72" s="17"/>
      <c r="M72" s="342"/>
      <c r="N72" s="157"/>
      <c r="O72" s="39"/>
      <c r="P72" s="17"/>
      <c r="Q72" s="342"/>
      <c r="R72" s="156"/>
      <c r="S72" s="39"/>
      <c r="T72" s="20"/>
      <c r="U72" s="342"/>
      <c r="V72" s="33"/>
      <c r="W72" s="40"/>
      <c r="X72" s="17"/>
      <c r="Y72" s="290"/>
      <c r="Z72" s="366"/>
      <c r="AA72" s="521"/>
      <c r="AB72" s="145"/>
    </row>
    <row r="73" spans="1:28" x14ac:dyDescent="0.3">
      <c r="E73" s="341"/>
      <c r="I73" s="330"/>
      <c r="J73" s="264"/>
      <c r="M73" s="330"/>
      <c r="N73" s="264"/>
      <c r="O73" s="348"/>
      <c r="Q73" s="330"/>
      <c r="R73" s="264"/>
      <c r="S73" s="348"/>
      <c r="U73" s="333"/>
    </row>
    <row r="74" spans="1:28" x14ac:dyDescent="0.3">
      <c r="E74" s="330"/>
      <c r="F74" s="269"/>
      <c r="G74" s="269"/>
      <c r="H74" s="269"/>
      <c r="I74" s="330"/>
      <c r="J74" s="269"/>
      <c r="K74" s="269"/>
      <c r="L74" s="269"/>
      <c r="M74" s="330"/>
      <c r="N74" s="269"/>
      <c r="O74" s="269"/>
      <c r="P74" s="269"/>
      <c r="Q74" s="330"/>
      <c r="R74" s="269"/>
      <c r="S74" s="269"/>
      <c r="T74" s="269"/>
      <c r="U74" s="330"/>
      <c r="V74" s="269"/>
    </row>
    <row r="75" spans="1:28" x14ac:dyDescent="0.3">
      <c r="B75" s="354"/>
      <c r="C75" s="354"/>
      <c r="D75" s="354"/>
      <c r="E75" s="330"/>
      <c r="F75" s="354"/>
      <c r="G75" s="354"/>
      <c r="H75" s="354"/>
      <c r="I75" s="330"/>
      <c r="J75" s="354"/>
      <c r="K75" s="354"/>
      <c r="L75" s="354"/>
      <c r="M75" s="330"/>
      <c r="N75" s="354"/>
      <c r="O75" s="354"/>
      <c r="P75" s="354"/>
      <c r="Q75" s="330"/>
      <c r="R75" s="269"/>
      <c r="S75" s="269"/>
      <c r="T75" s="269"/>
      <c r="U75" s="330"/>
      <c r="V75" s="269"/>
    </row>
    <row r="76" spans="1:28" x14ac:dyDescent="0.3">
      <c r="B76" s="354"/>
      <c r="C76" s="354"/>
      <c r="D76" s="354"/>
      <c r="E76" s="354"/>
      <c r="F76" s="35"/>
      <c r="G76" s="9"/>
      <c r="H76" s="354"/>
      <c r="I76" s="354"/>
      <c r="J76" s="35"/>
      <c r="K76" s="9"/>
      <c r="L76" s="354"/>
      <c r="M76" s="330"/>
      <c r="N76" s="354"/>
      <c r="O76" s="354"/>
      <c r="P76" s="354"/>
      <c r="Q76" s="330"/>
      <c r="R76" s="269"/>
      <c r="S76" s="269"/>
      <c r="T76" s="269"/>
      <c r="U76" s="330"/>
      <c r="V76" s="269"/>
    </row>
    <row r="77" spans="1:28" x14ac:dyDescent="0.3">
      <c r="B77" s="354"/>
      <c r="C77" s="354"/>
      <c r="D77" s="354"/>
      <c r="E77" s="354"/>
      <c r="F77" s="35"/>
      <c r="G77" s="9"/>
      <c r="H77" s="354"/>
      <c r="I77" s="354"/>
      <c r="J77" s="35"/>
      <c r="K77" s="9"/>
      <c r="L77" s="354"/>
      <c r="M77" s="330"/>
      <c r="N77" s="354"/>
      <c r="O77" s="354"/>
      <c r="P77" s="354"/>
      <c r="Q77" s="330"/>
      <c r="R77" s="269"/>
      <c r="S77" s="269"/>
      <c r="T77" s="269"/>
      <c r="U77" s="330"/>
      <c r="V77" s="269"/>
    </row>
    <row r="78" spans="1:28" x14ac:dyDescent="0.3">
      <c r="B78" s="354"/>
      <c r="C78" s="354"/>
      <c r="D78" s="354"/>
      <c r="E78" s="330"/>
      <c r="F78" s="354"/>
      <c r="G78" s="354"/>
      <c r="H78" s="354"/>
      <c r="I78" s="330"/>
      <c r="J78" s="354"/>
      <c r="K78" s="354"/>
      <c r="L78" s="354"/>
      <c r="M78" s="330"/>
      <c r="N78" s="354"/>
      <c r="O78" s="354"/>
      <c r="P78" s="354"/>
      <c r="Q78" s="330"/>
      <c r="R78" s="269"/>
      <c r="S78" s="269"/>
      <c r="T78" s="269"/>
      <c r="U78" s="330"/>
      <c r="V78" s="269"/>
    </row>
    <row r="79" spans="1:28" x14ac:dyDescent="0.3">
      <c r="B79" s="354"/>
      <c r="C79" s="354"/>
      <c r="D79" s="354"/>
      <c r="E79" s="330"/>
      <c r="F79" s="354"/>
      <c r="G79" s="354"/>
      <c r="H79" s="354"/>
      <c r="I79" s="330"/>
      <c r="J79" s="354"/>
      <c r="K79" s="354"/>
      <c r="L79" s="354"/>
      <c r="M79" s="330"/>
      <c r="N79" s="354"/>
      <c r="O79" s="354"/>
      <c r="P79" s="354"/>
      <c r="Q79" s="330"/>
      <c r="R79" s="269"/>
      <c r="S79" s="269"/>
      <c r="T79" s="269"/>
      <c r="U79" s="330"/>
      <c r="V79" s="269"/>
    </row>
    <row r="80" spans="1:28" x14ac:dyDescent="0.3">
      <c r="B80" s="354"/>
      <c r="C80" s="354"/>
      <c r="D80" s="354"/>
      <c r="E80" s="330"/>
      <c r="F80" s="354"/>
      <c r="G80" s="354"/>
      <c r="H80" s="354"/>
      <c r="I80" s="330"/>
      <c r="J80" s="354"/>
      <c r="K80" s="354"/>
      <c r="L80" s="354"/>
      <c r="M80" s="330"/>
      <c r="N80" s="354"/>
      <c r="O80" s="354"/>
      <c r="P80" s="354"/>
      <c r="Q80" s="330"/>
      <c r="R80" s="269"/>
      <c r="S80" s="269"/>
      <c r="T80" s="269"/>
      <c r="U80" s="330"/>
      <c r="V80" s="269"/>
    </row>
    <row r="81" spans="5:22" x14ac:dyDescent="0.3">
      <c r="E81" s="330"/>
      <c r="F81" s="269"/>
      <c r="G81" s="269"/>
      <c r="H81" s="269"/>
      <c r="I81" s="330"/>
      <c r="J81" s="269"/>
      <c r="K81" s="269"/>
      <c r="L81" s="269"/>
      <c r="M81" s="330"/>
      <c r="N81" s="269"/>
      <c r="O81" s="269"/>
      <c r="P81" s="269"/>
      <c r="Q81" s="330"/>
      <c r="R81" s="269"/>
      <c r="S81" s="269"/>
      <c r="T81" s="269"/>
      <c r="U81" s="330"/>
      <c r="V81" s="269"/>
    </row>
    <row r="82" spans="5:22" x14ac:dyDescent="0.3">
      <c r="E82" s="330"/>
      <c r="F82" s="269"/>
      <c r="G82" s="269"/>
      <c r="H82" s="269"/>
      <c r="I82" s="330"/>
      <c r="J82" s="269"/>
      <c r="K82" s="269"/>
      <c r="L82" s="269"/>
      <c r="M82" s="330"/>
      <c r="N82" s="269"/>
      <c r="O82" s="269"/>
      <c r="P82" s="269"/>
      <c r="Q82" s="330"/>
      <c r="R82" s="269"/>
      <c r="S82" s="269"/>
      <c r="T82" s="269"/>
      <c r="U82" s="330"/>
      <c r="V82" s="269"/>
    </row>
    <row r="83" spans="5:22" x14ac:dyDescent="0.3">
      <c r="E83" s="330"/>
      <c r="F83" s="269"/>
      <c r="G83" s="269"/>
      <c r="H83" s="269"/>
      <c r="I83" s="330"/>
      <c r="J83" s="269"/>
      <c r="K83" s="269"/>
      <c r="L83" s="269"/>
      <c r="M83" s="330"/>
      <c r="N83" s="269"/>
      <c r="O83" s="269"/>
      <c r="P83" s="269"/>
      <c r="Q83" s="330"/>
      <c r="R83" s="269"/>
      <c r="S83" s="269"/>
      <c r="T83" s="269"/>
      <c r="U83" s="330"/>
      <c r="V83" s="269"/>
    </row>
    <row r="84" spans="5:22" x14ac:dyDescent="0.3">
      <c r="E84" s="330"/>
      <c r="F84" s="269"/>
      <c r="G84" s="269"/>
      <c r="H84" s="269"/>
      <c r="I84" s="330"/>
      <c r="J84" s="269"/>
      <c r="K84" s="269"/>
      <c r="L84" s="269"/>
      <c r="M84" s="330"/>
      <c r="N84" s="269"/>
      <c r="O84" s="269"/>
      <c r="P84" s="269"/>
      <c r="Q84" s="330"/>
      <c r="R84" s="269"/>
      <c r="S84" s="269"/>
      <c r="T84" s="269"/>
      <c r="U84" s="330"/>
      <c r="V84" s="269"/>
    </row>
    <row r="85" spans="5:22" x14ac:dyDescent="0.3">
      <c r="E85" s="330"/>
      <c r="F85" s="269"/>
      <c r="G85" s="269"/>
      <c r="H85" s="269"/>
      <c r="I85" s="330"/>
      <c r="J85" s="269"/>
      <c r="K85" s="269"/>
      <c r="L85" s="269"/>
      <c r="M85" s="330"/>
      <c r="N85" s="269"/>
      <c r="O85" s="269"/>
      <c r="P85" s="269"/>
      <c r="Q85" s="330"/>
      <c r="R85" s="269"/>
      <c r="S85" s="269"/>
      <c r="T85" s="269"/>
      <c r="U85" s="330"/>
      <c r="V85" s="269"/>
    </row>
  </sheetData>
  <mergeCells count="12">
    <mergeCell ref="B43:AB44"/>
    <mergeCell ref="E46:G46"/>
    <mergeCell ref="I46:K46"/>
    <mergeCell ref="M46:O46"/>
    <mergeCell ref="Q46:S46"/>
    <mergeCell ref="U46:W46"/>
    <mergeCell ref="B4:AB5"/>
    <mergeCell ref="E7:G7"/>
    <mergeCell ref="I7:K7"/>
    <mergeCell ref="M7:O7"/>
    <mergeCell ref="Q7:S7"/>
    <mergeCell ref="U7:W7"/>
  </mergeCells>
  <pageMargins left="0.7" right="0.7" top="0.75" bottom="0.75" header="0.3" footer="0.3"/>
  <pageSetup paperSize="5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AB81"/>
  <sheetViews>
    <sheetView topLeftCell="B42" zoomScaleNormal="100" workbookViewId="0">
      <selection activeCell="AA48" sqref="AA48:AA63"/>
    </sheetView>
  </sheetViews>
  <sheetFormatPr defaultRowHeight="14.4" x14ac:dyDescent="0.3"/>
  <cols>
    <col min="1" max="1" width="2.6640625" customWidth="1"/>
    <col min="2" max="2" width="25.77734375" customWidth="1"/>
    <col min="3" max="4" width="5.77734375" customWidth="1"/>
    <col min="5" max="5" width="8.88671875" style="1"/>
    <col min="8" max="8" width="1.77734375" customWidth="1"/>
    <col min="9" max="9" width="8.88671875" style="1"/>
    <col min="12" max="12" width="1.77734375" customWidth="1"/>
    <col min="13" max="13" width="8.88671875" style="1"/>
    <col min="16" max="16" width="1.77734375" customWidth="1"/>
    <col min="17" max="17" width="8.88671875" style="1"/>
    <col min="20" max="20" width="1.77734375" customWidth="1"/>
    <col min="21" max="21" width="0" style="1" hidden="1" customWidth="1"/>
    <col min="22" max="22" width="0" hidden="1" customWidth="1"/>
    <col min="23" max="23" width="8.77734375" style="53" hidden="1" customWidth="1"/>
    <col min="24" max="24" width="1.33203125" hidden="1" customWidth="1"/>
    <col min="25" max="25" width="11.88671875" style="1" customWidth="1"/>
    <col min="27" max="27" width="8.88671875" style="53"/>
    <col min="28" max="28" width="13.109375" customWidth="1"/>
  </cols>
  <sheetData>
    <row r="1" spans="1:28" x14ac:dyDescent="0.3">
      <c r="A1" s="8"/>
      <c r="B1" s="8"/>
      <c r="C1" s="8"/>
      <c r="D1" s="8"/>
      <c r="E1" s="330"/>
      <c r="F1" s="9"/>
      <c r="G1" s="9"/>
      <c r="H1" s="8"/>
      <c r="I1" s="330"/>
      <c r="J1" s="9"/>
      <c r="K1" s="9"/>
      <c r="L1" s="8"/>
      <c r="M1" s="330"/>
      <c r="N1" s="9"/>
      <c r="O1" s="9"/>
      <c r="P1" s="8"/>
      <c r="Q1" s="330"/>
      <c r="R1" s="8"/>
      <c r="S1" s="9"/>
      <c r="T1" s="9"/>
      <c r="U1" s="337"/>
      <c r="V1" s="8"/>
    </row>
    <row r="2" spans="1:28" ht="16.2" thickBot="1" x14ac:dyDescent="0.35">
      <c r="A2" s="147"/>
      <c r="B2" s="46" t="s">
        <v>275</v>
      </c>
      <c r="C2" s="46"/>
      <c r="D2" s="46"/>
      <c r="E2" s="46"/>
      <c r="F2" s="46"/>
      <c r="G2" s="46"/>
      <c r="H2" s="147"/>
      <c r="I2" s="330"/>
      <c r="J2" s="9"/>
      <c r="K2" s="9"/>
      <c r="L2" s="147"/>
      <c r="M2" s="330"/>
      <c r="N2" s="9"/>
      <c r="O2" s="9"/>
      <c r="P2" s="147"/>
      <c r="Q2" s="330"/>
      <c r="R2" s="147"/>
      <c r="S2" s="9"/>
      <c r="T2" s="9"/>
      <c r="U2" s="330"/>
      <c r="V2" s="147"/>
      <c r="W2" s="9"/>
      <c r="X2" s="9"/>
      <c r="Y2" s="337"/>
      <c r="Z2" s="169"/>
      <c r="AA2" s="149"/>
      <c r="AB2" s="149"/>
    </row>
    <row r="3" spans="1:28" ht="21.6" thickBot="1" x14ac:dyDescent="0.45">
      <c r="A3" s="147"/>
      <c r="B3" s="103" t="s">
        <v>19</v>
      </c>
      <c r="C3" s="104"/>
      <c r="D3" s="104"/>
      <c r="E3" s="331"/>
      <c r="F3" s="105"/>
      <c r="G3" s="105"/>
      <c r="H3" s="104"/>
      <c r="I3" s="331"/>
      <c r="J3" s="105"/>
      <c r="K3" s="105"/>
      <c r="L3" s="104"/>
      <c r="M3" s="331"/>
      <c r="N3" s="105"/>
      <c r="O3" s="105"/>
      <c r="P3" s="104"/>
      <c r="Q3" s="331"/>
      <c r="R3" s="104"/>
      <c r="S3" s="105"/>
      <c r="T3" s="105"/>
      <c r="U3" s="331"/>
      <c r="V3" s="104"/>
      <c r="W3" s="105"/>
      <c r="X3" s="105"/>
      <c r="Y3" s="413"/>
      <c r="Z3" s="170"/>
      <c r="AA3" s="539"/>
      <c r="AB3" s="106"/>
    </row>
    <row r="4" spans="1:28" x14ac:dyDescent="0.3">
      <c r="A4" s="148"/>
      <c r="B4" s="687" t="s">
        <v>72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9"/>
    </row>
    <row r="5" spans="1:28" ht="15" thickBot="1" x14ac:dyDescent="0.35">
      <c r="A5" s="148"/>
      <c r="B5" s="696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8"/>
    </row>
    <row r="6" spans="1:28" ht="15" thickBot="1" x14ac:dyDescent="0.35">
      <c r="A6" s="148"/>
      <c r="B6" s="108" t="s">
        <v>12</v>
      </c>
      <c r="C6" s="109"/>
      <c r="D6" s="109"/>
      <c r="E6" s="332"/>
      <c r="F6" s="110"/>
      <c r="G6" s="110"/>
      <c r="H6" s="109"/>
      <c r="I6" s="332"/>
      <c r="J6" s="110">
        <v>49.3</v>
      </c>
      <c r="K6" s="110"/>
      <c r="L6" s="109"/>
      <c r="M6" s="332"/>
      <c r="N6" s="110">
        <v>48.3</v>
      </c>
      <c r="O6" s="110"/>
      <c r="P6" s="109"/>
      <c r="Q6" s="332"/>
      <c r="R6" s="109"/>
      <c r="S6" s="110"/>
      <c r="T6" s="110"/>
      <c r="U6" s="332"/>
      <c r="V6" s="109"/>
      <c r="W6" s="110"/>
      <c r="X6" s="110"/>
      <c r="Y6" s="414"/>
      <c r="Z6" s="225"/>
      <c r="AA6" s="540"/>
      <c r="AB6" s="107"/>
    </row>
    <row r="7" spans="1:28" ht="30.6" thickBot="1" x14ac:dyDescent="0.45">
      <c r="A7" s="147"/>
      <c r="B7" s="43" t="s">
        <v>24</v>
      </c>
      <c r="C7" s="24"/>
      <c r="D7" s="27"/>
      <c r="E7" s="678" t="s">
        <v>75</v>
      </c>
      <c r="F7" s="679"/>
      <c r="G7" s="680"/>
      <c r="H7" s="25"/>
      <c r="I7" s="678" t="s">
        <v>7</v>
      </c>
      <c r="J7" s="679"/>
      <c r="K7" s="680"/>
      <c r="L7" s="23"/>
      <c r="M7" s="678" t="s">
        <v>76</v>
      </c>
      <c r="N7" s="679"/>
      <c r="O7" s="680"/>
      <c r="P7" s="23"/>
      <c r="Q7" s="678" t="s">
        <v>124</v>
      </c>
      <c r="R7" s="679"/>
      <c r="S7" s="680"/>
      <c r="T7" s="21"/>
      <c r="U7" s="679"/>
      <c r="V7" s="679"/>
      <c r="W7" s="680"/>
      <c r="X7" s="140"/>
      <c r="Y7" s="375" t="s">
        <v>264</v>
      </c>
      <c r="Z7" s="408" t="s">
        <v>45</v>
      </c>
      <c r="AA7" s="58" t="s">
        <v>9</v>
      </c>
      <c r="AB7" s="52" t="s">
        <v>31</v>
      </c>
    </row>
    <row r="8" spans="1:28" ht="15" thickBot="1" x14ac:dyDescent="0.35">
      <c r="A8" s="147"/>
      <c r="B8" s="26" t="s">
        <v>0</v>
      </c>
      <c r="C8" s="91" t="s">
        <v>1</v>
      </c>
      <c r="D8" s="27" t="s">
        <v>2</v>
      </c>
      <c r="E8" s="101"/>
      <c r="F8" s="36" t="s">
        <v>10</v>
      </c>
      <c r="G8" s="100" t="s">
        <v>8</v>
      </c>
      <c r="H8" s="23"/>
      <c r="I8" s="101"/>
      <c r="J8" s="102" t="s">
        <v>10</v>
      </c>
      <c r="K8" s="36" t="s">
        <v>8</v>
      </c>
      <c r="L8" s="23"/>
      <c r="M8" s="101"/>
      <c r="N8" s="102" t="s">
        <v>10</v>
      </c>
      <c r="O8" s="36" t="s">
        <v>8</v>
      </c>
      <c r="P8" s="23"/>
      <c r="Q8" s="101"/>
      <c r="R8" s="95" t="s">
        <v>10</v>
      </c>
      <c r="S8" s="36" t="s">
        <v>6</v>
      </c>
      <c r="T8" s="96"/>
      <c r="U8" s="101"/>
      <c r="V8" s="95" t="s">
        <v>10</v>
      </c>
      <c r="W8" s="154" t="s">
        <v>6</v>
      </c>
      <c r="X8" s="154"/>
      <c r="Y8" s="21"/>
      <c r="Z8" s="229"/>
      <c r="AA8" s="55"/>
      <c r="AB8" s="55"/>
    </row>
    <row r="9" spans="1:28" x14ac:dyDescent="0.3">
      <c r="A9" s="147"/>
      <c r="B9" s="146" t="s">
        <v>149</v>
      </c>
      <c r="C9" s="28" t="s">
        <v>67</v>
      </c>
      <c r="D9" s="537" t="s">
        <v>171</v>
      </c>
      <c r="E9" s="550" t="s">
        <v>194</v>
      </c>
      <c r="F9" s="358">
        <f>24.8+24.6</f>
        <v>49.400000000000006</v>
      </c>
      <c r="G9" s="543">
        <f>LARGE(F9:F10,1)</f>
        <v>49.400000000000006</v>
      </c>
      <c r="H9" s="511"/>
      <c r="I9" s="550" t="s">
        <v>194</v>
      </c>
      <c r="J9" s="358">
        <v>48.6</v>
      </c>
      <c r="K9" s="443">
        <v>48.6</v>
      </c>
      <c r="L9" s="511"/>
      <c r="M9" s="550" t="s">
        <v>194</v>
      </c>
      <c r="N9" s="358">
        <v>48.8</v>
      </c>
      <c r="O9" s="443">
        <v>48.8</v>
      </c>
      <c r="P9" s="511"/>
      <c r="Q9" s="550" t="s">
        <v>194</v>
      </c>
      <c r="R9" s="358">
        <f>23.6+23.5</f>
        <v>47.1</v>
      </c>
      <c r="S9" s="443">
        <v>47.1</v>
      </c>
      <c r="T9" s="459"/>
      <c r="U9" s="550" t="s">
        <v>194</v>
      </c>
      <c r="V9" s="358">
        <v>0</v>
      </c>
      <c r="W9" s="443">
        <v>0</v>
      </c>
      <c r="X9" s="458"/>
      <c r="Y9" s="557">
        <f>49.4+48.8</f>
        <v>98.199999999999989</v>
      </c>
      <c r="Z9" s="230">
        <f>RANK(Y9,$Y$9:$Y$32)</f>
        <v>2</v>
      </c>
      <c r="AA9" s="561" t="s">
        <v>295</v>
      </c>
      <c r="AB9" s="54"/>
    </row>
    <row r="10" spans="1:28" x14ac:dyDescent="0.3">
      <c r="A10" s="147"/>
      <c r="B10" s="146"/>
      <c r="C10" s="28"/>
      <c r="D10" s="148"/>
      <c r="E10" s="550"/>
      <c r="F10" s="358">
        <v>0</v>
      </c>
      <c r="G10" s="443"/>
      <c r="H10" s="511"/>
      <c r="I10" s="550"/>
      <c r="J10" s="358">
        <v>0</v>
      </c>
      <c r="K10" s="443"/>
      <c r="L10" s="511"/>
      <c r="M10" s="550"/>
      <c r="N10" s="358">
        <v>0</v>
      </c>
      <c r="O10" s="443"/>
      <c r="P10" s="511"/>
      <c r="Q10" s="550"/>
      <c r="R10" s="358">
        <v>0</v>
      </c>
      <c r="S10" s="443"/>
      <c r="T10" s="459"/>
      <c r="U10" s="550"/>
      <c r="V10" s="358">
        <v>0</v>
      </c>
      <c r="W10" s="443"/>
      <c r="X10" s="459"/>
      <c r="Y10" s="557"/>
      <c r="Z10" s="230"/>
      <c r="AA10" s="54"/>
      <c r="AB10" s="54"/>
    </row>
    <row r="11" spans="1:28" x14ac:dyDescent="0.3">
      <c r="A11" s="147"/>
      <c r="B11" s="146"/>
      <c r="C11" s="28"/>
      <c r="D11" s="148"/>
      <c r="E11" s="550"/>
      <c r="F11" s="358"/>
      <c r="G11" s="443"/>
      <c r="H11" s="511"/>
      <c r="I11" s="550"/>
      <c r="J11" s="358"/>
      <c r="K11" s="443"/>
      <c r="L11" s="511"/>
      <c r="M11" s="550"/>
      <c r="N11" s="358"/>
      <c r="O11" s="443"/>
      <c r="P11" s="511"/>
      <c r="Q11" s="550"/>
      <c r="R11" s="358"/>
      <c r="S11" s="443"/>
      <c r="T11" s="459"/>
      <c r="U11" s="550"/>
      <c r="V11" s="358"/>
      <c r="W11" s="443"/>
      <c r="X11" s="459"/>
      <c r="Y11" s="557"/>
      <c r="Z11" s="230"/>
      <c r="AA11" s="54"/>
      <c r="AB11" s="54"/>
    </row>
    <row r="12" spans="1:28" x14ac:dyDescent="0.3">
      <c r="A12" s="147"/>
      <c r="B12" s="146" t="s">
        <v>150</v>
      </c>
      <c r="C12" s="28" t="s">
        <v>17</v>
      </c>
      <c r="D12" s="537" t="s">
        <v>171</v>
      </c>
      <c r="E12" s="550" t="s">
        <v>194</v>
      </c>
      <c r="F12" s="358">
        <f>23.5+23</f>
        <v>46.5</v>
      </c>
      <c r="G12" s="443">
        <f>LARGE(F12:F13,1)</f>
        <v>46.5</v>
      </c>
      <c r="H12" s="511"/>
      <c r="I12" s="550" t="s">
        <v>194</v>
      </c>
      <c r="J12" s="358">
        <v>47.3</v>
      </c>
      <c r="K12" s="443">
        <f>LARGE(J12:J13,1)</f>
        <v>47.3</v>
      </c>
      <c r="L12" s="511"/>
      <c r="M12" s="550" t="s">
        <v>194</v>
      </c>
      <c r="N12" s="358">
        <v>43.7</v>
      </c>
      <c r="O12" s="443">
        <f>LARGE(N12:N13,1)</f>
        <v>43.7</v>
      </c>
      <c r="P12" s="511"/>
      <c r="Q12" s="550" t="s">
        <v>194</v>
      </c>
      <c r="R12" s="358">
        <v>0</v>
      </c>
      <c r="S12" s="443">
        <f>LARGE(R12:R13,1)</f>
        <v>0</v>
      </c>
      <c r="T12" s="459"/>
      <c r="U12" s="550" t="s">
        <v>194</v>
      </c>
      <c r="V12" s="358">
        <v>0</v>
      </c>
      <c r="W12" s="443">
        <f>LARGE(V12:V13,1)</f>
        <v>0</v>
      </c>
      <c r="X12" s="459"/>
      <c r="Y12" s="557">
        <f>46.5+47.3</f>
        <v>93.8</v>
      </c>
      <c r="Z12" s="230">
        <f t="shared" ref="Z12:Z36" si="0">RANK(Y12,$Y$9:$Y$32)</f>
        <v>3</v>
      </c>
      <c r="AA12" s="54" t="s">
        <v>290</v>
      </c>
      <c r="AB12" s="54"/>
    </row>
    <row r="13" spans="1:28" x14ac:dyDescent="0.3">
      <c r="A13" s="147"/>
      <c r="B13" s="146"/>
      <c r="C13" s="28"/>
      <c r="D13" s="148"/>
      <c r="E13" s="550"/>
      <c r="F13" s="358">
        <v>0</v>
      </c>
      <c r="G13" s="443"/>
      <c r="H13" s="511"/>
      <c r="I13" s="550"/>
      <c r="J13" s="358">
        <v>0</v>
      </c>
      <c r="K13" s="443"/>
      <c r="L13" s="511"/>
      <c r="M13" s="550"/>
      <c r="N13" s="358">
        <v>0</v>
      </c>
      <c r="O13" s="443"/>
      <c r="P13" s="511"/>
      <c r="Q13" s="550"/>
      <c r="R13" s="358">
        <v>0</v>
      </c>
      <c r="S13" s="443"/>
      <c r="T13" s="459"/>
      <c r="U13" s="550"/>
      <c r="V13" s="358">
        <v>0</v>
      </c>
      <c r="W13" s="443"/>
      <c r="X13" s="459"/>
      <c r="Y13" s="557"/>
      <c r="Z13" s="230"/>
      <c r="AA13" s="54"/>
      <c r="AB13" s="54"/>
    </row>
    <row r="14" spans="1:28" x14ac:dyDescent="0.3">
      <c r="A14" s="147"/>
      <c r="B14" s="146"/>
      <c r="C14" s="28"/>
      <c r="D14" s="148"/>
      <c r="E14" s="550"/>
      <c r="F14" s="358"/>
      <c r="G14" s="443"/>
      <c r="H14" s="511"/>
      <c r="I14" s="550"/>
      <c r="J14" s="542"/>
      <c r="K14" s="358"/>
      <c r="L14" s="511"/>
      <c r="M14" s="550"/>
      <c r="N14" s="542"/>
      <c r="O14" s="358"/>
      <c r="P14" s="511"/>
      <c r="Q14" s="550"/>
      <c r="R14" s="542"/>
      <c r="S14" s="358"/>
      <c r="T14" s="459"/>
      <c r="U14" s="550"/>
      <c r="V14" s="542"/>
      <c r="W14" s="358"/>
      <c r="X14" s="459"/>
      <c r="Y14" s="557"/>
      <c r="Z14" s="230"/>
      <c r="AA14" s="54"/>
      <c r="AB14" s="54"/>
    </row>
    <row r="15" spans="1:28" x14ac:dyDescent="0.3">
      <c r="A15" s="147"/>
      <c r="B15" s="146" t="s">
        <v>151</v>
      </c>
      <c r="C15" s="28" t="s">
        <v>67</v>
      </c>
      <c r="D15" s="148"/>
      <c r="E15" s="550" t="s">
        <v>194</v>
      </c>
      <c r="F15" s="358">
        <f>20.2+24.4</f>
        <v>44.599999999999994</v>
      </c>
      <c r="G15" s="443">
        <f>LARGE(F15:F16,1)</f>
        <v>44.599999999999994</v>
      </c>
      <c r="H15" s="511"/>
      <c r="I15" s="550" t="s">
        <v>194</v>
      </c>
      <c r="J15" s="358">
        <v>42.9</v>
      </c>
      <c r="K15" s="443">
        <f>LARGE(J15:J16,1)</f>
        <v>42.9</v>
      </c>
      <c r="L15" s="511"/>
      <c r="M15" s="550" t="s">
        <v>194</v>
      </c>
      <c r="N15" s="358">
        <v>43.2</v>
      </c>
      <c r="O15" s="443">
        <f>LARGE(N15:N16,1)</f>
        <v>43.2</v>
      </c>
      <c r="P15" s="511"/>
      <c r="Q15" s="550" t="s">
        <v>194</v>
      </c>
      <c r="R15" s="358">
        <f>23.5+19.6</f>
        <v>43.1</v>
      </c>
      <c r="S15" s="443">
        <f>LARGE(R15:R16,1)</f>
        <v>43.1</v>
      </c>
      <c r="T15" s="459"/>
      <c r="U15" s="550" t="s">
        <v>194</v>
      </c>
      <c r="V15" s="358">
        <v>0</v>
      </c>
      <c r="W15" s="443">
        <f>LARGE(V15:V16,1)</f>
        <v>0</v>
      </c>
      <c r="X15" s="459"/>
      <c r="Y15" s="557">
        <f>44.6+43.2</f>
        <v>87.800000000000011</v>
      </c>
      <c r="Z15" s="230">
        <f t="shared" si="0"/>
        <v>5</v>
      </c>
      <c r="AA15" s="54" t="s">
        <v>290</v>
      </c>
      <c r="AB15" s="54"/>
    </row>
    <row r="16" spans="1:28" x14ac:dyDescent="0.3">
      <c r="A16" s="147"/>
      <c r="B16" s="146"/>
      <c r="C16" s="28"/>
      <c r="D16" s="148"/>
      <c r="E16" s="550"/>
      <c r="F16" s="358">
        <v>0</v>
      </c>
      <c r="G16" s="443"/>
      <c r="H16" s="511"/>
      <c r="I16" s="550"/>
      <c r="J16" s="358">
        <v>0</v>
      </c>
      <c r="K16" s="443"/>
      <c r="L16" s="511"/>
      <c r="M16" s="550"/>
      <c r="N16" s="358">
        <v>0</v>
      </c>
      <c r="O16" s="443"/>
      <c r="P16" s="511"/>
      <c r="Q16" s="550"/>
      <c r="R16" s="358">
        <v>0</v>
      </c>
      <c r="S16" s="443"/>
      <c r="T16" s="459"/>
      <c r="U16" s="550"/>
      <c r="V16" s="358">
        <v>0</v>
      </c>
      <c r="W16" s="443"/>
      <c r="X16" s="459"/>
      <c r="Y16" s="557"/>
      <c r="Z16" s="230"/>
      <c r="AA16" s="54"/>
      <c r="AB16" s="54"/>
    </row>
    <row r="17" spans="1:28" x14ac:dyDescent="0.3">
      <c r="A17" s="147"/>
      <c r="B17" s="146"/>
      <c r="C17" s="28"/>
      <c r="D17" s="148"/>
      <c r="E17" s="550"/>
      <c r="F17" s="358"/>
      <c r="G17" s="443"/>
      <c r="H17" s="511"/>
      <c r="I17" s="550"/>
      <c r="J17" s="358"/>
      <c r="K17" s="443"/>
      <c r="L17" s="511"/>
      <c r="M17" s="550"/>
      <c r="N17" s="358"/>
      <c r="O17" s="443"/>
      <c r="P17" s="511"/>
      <c r="Q17" s="550"/>
      <c r="R17" s="358"/>
      <c r="S17" s="443"/>
      <c r="T17" s="459"/>
      <c r="U17" s="550"/>
      <c r="V17" s="358"/>
      <c r="W17" s="443"/>
      <c r="X17" s="459"/>
      <c r="Y17" s="557"/>
      <c r="Z17" s="230"/>
      <c r="AA17" s="54"/>
      <c r="AB17" s="54"/>
    </row>
    <row r="18" spans="1:28" x14ac:dyDescent="0.3">
      <c r="A18" s="147"/>
      <c r="B18" s="146" t="s">
        <v>173</v>
      </c>
      <c r="C18" s="28" t="s">
        <v>152</v>
      </c>
      <c r="D18" s="537" t="s">
        <v>171</v>
      </c>
      <c r="E18" s="550" t="s">
        <v>194</v>
      </c>
      <c r="F18" s="358">
        <v>0</v>
      </c>
      <c r="G18" s="443">
        <f>LARGE(F18:F19,1)</f>
        <v>0</v>
      </c>
      <c r="H18" s="511"/>
      <c r="I18" s="550" t="s">
        <v>194</v>
      </c>
      <c r="J18" s="358">
        <v>50.8</v>
      </c>
      <c r="K18" s="543">
        <f>LARGE(J18:J19,1)</f>
        <v>50.8</v>
      </c>
      <c r="L18" s="511"/>
      <c r="M18" s="550" t="s">
        <v>194</v>
      </c>
      <c r="N18" s="358">
        <v>50.8</v>
      </c>
      <c r="O18" s="443">
        <f>LARGE(N18:N19,1)</f>
        <v>50.8</v>
      </c>
      <c r="P18" s="511"/>
      <c r="Q18" s="550" t="s">
        <v>194</v>
      </c>
      <c r="R18" s="358">
        <v>0</v>
      </c>
      <c r="S18" s="443">
        <f>LARGE(R18:R19,1)</f>
        <v>0</v>
      </c>
      <c r="T18" s="459"/>
      <c r="U18" s="550" t="s">
        <v>194</v>
      </c>
      <c r="V18" s="358">
        <v>0</v>
      </c>
      <c r="W18" s="443">
        <f>LARGE(V18:V19,1)</f>
        <v>0</v>
      </c>
      <c r="X18" s="459"/>
      <c r="Y18" s="557">
        <f>50.8+50.8</f>
        <v>101.6</v>
      </c>
      <c r="Z18" s="230">
        <f t="shared" si="0"/>
        <v>1</v>
      </c>
      <c r="AA18" s="561" t="s">
        <v>295</v>
      </c>
      <c r="AB18" s="54"/>
    </row>
    <row r="19" spans="1:28" x14ac:dyDescent="0.3">
      <c r="A19" s="147"/>
      <c r="B19" s="146"/>
      <c r="C19" s="28"/>
      <c r="D19" s="148"/>
      <c r="E19" s="550"/>
      <c r="F19" s="358">
        <v>0</v>
      </c>
      <c r="G19" s="443"/>
      <c r="H19" s="511"/>
      <c r="I19" s="550"/>
      <c r="J19" s="358">
        <v>0</v>
      </c>
      <c r="K19" s="443"/>
      <c r="L19" s="511"/>
      <c r="M19" s="550"/>
      <c r="N19" s="358">
        <v>0</v>
      </c>
      <c r="O19" s="443"/>
      <c r="P19" s="511"/>
      <c r="Q19" s="550"/>
      <c r="R19" s="358">
        <v>0</v>
      </c>
      <c r="S19" s="443"/>
      <c r="T19" s="459"/>
      <c r="U19" s="550"/>
      <c r="V19" s="358">
        <v>0</v>
      </c>
      <c r="W19" s="443"/>
      <c r="X19" s="459"/>
      <c r="Y19" s="557"/>
      <c r="Z19" s="230"/>
      <c r="AA19" s="54"/>
      <c r="AB19" s="54"/>
    </row>
    <row r="20" spans="1:28" x14ac:dyDescent="0.3">
      <c r="A20" s="147"/>
      <c r="B20" s="146"/>
      <c r="C20" s="28"/>
      <c r="D20" s="148"/>
      <c r="E20" s="550"/>
      <c r="F20" s="358"/>
      <c r="G20" s="443"/>
      <c r="H20" s="511"/>
      <c r="I20" s="550"/>
      <c r="J20" s="542"/>
      <c r="K20" s="358"/>
      <c r="L20" s="511"/>
      <c r="M20" s="550"/>
      <c r="N20" s="358"/>
      <c r="O20" s="443"/>
      <c r="P20" s="511"/>
      <c r="Q20" s="550"/>
      <c r="R20" s="358"/>
      <c r="S20" s="443"/>
      <c r="T20" s="459"/>
      <c r="U20" s="550"/>
      <c r="V20" s="358"/>
      <c r="W20" s="443"/>
      <c r="X20" s="459"/>
      <c r="Y20" s="557"/>
      <c r="Z20" s="230"/>
      <c r="AA20" s="54"/>
      <c r="AB20" s="54"/>
    </row>
    <row r="21" spans="1:28" x14ac:dyDescent="0.3">
      <c r="A21" s="147"/>
      <c r="B21" s="146" t="s">
        <v>172</v>
      </c>
      <c r="C21" s="28" t="s">
        <v>15</v>
      </c>
      <c r="D21" s="537" t="s">
        <v>171</v>
      </c>
      <c r="E21" s="550" t="s">
        <v>194</v>
      </c>
      <c r="F21" s="358">
        <v>0</v>
      </c>
      <c r="G21" s="443">
        <f>LARGE(F21:F22,1)</f>
        <v>0</v>
      </c>
      <c r="H21" s="511"/>
      <c r="I21" s="550" t="s">
        <v>194</v>
      </c>
      <c r="J21" s="358">
        <v>47.3</v>
      </c>
      <c r="K21" s="443">
        <f>LARGE(J21:J22,1)</f>
        <v>47.3</v>
      </c>
      <c r="L21" s="511"/>
      <c r="M21" s="550" t="s">
        <v>194</v>
      </c>
      <c r="N21" s="358">
        <v>44.2</v>
      </c>
      <c r="O21" s="443">
        <f>LARGE(N21:N22,1)</f>
        <v>44.2</v>
      </c>
      <c r="P21" s="511"/>
      <c r="Q21" s="550" t="s">
        <v>194</v>
      </c>
      <c r="R21" s="358">
        <v>0</v>
      </c>
      <c r="S21" s="443">
        <f>LARGE(R21:R22,1)</f>
        <v>0</v>
      </c>
      <c r="T21" s="459"/>
      <c r="U21" s="550" t="s">
        <v>194</v>
      </c>
      <c r="V21" s="358">
        <v>0</v>
      </c>
      <c r="W21" s="443">
        <f>LARGE(V21:V22,1)</f>
        <v>0</v>
      </c>
      <c r="X21" s="459"/>
      <c r="Y21" s="557">
        <f>47.3+44.2</f>
        <v>91.5</v>
      </c>
      <c r="Z21" s="230">
        <f t="shared" si="0"/>
        <v>4</v>
      </c>
      <c r="AA21" s="54" t="s">
        <v>290</v>
      </c>
      <c r="AB21" s="54"/>
    </row>
    <row r="22" spans="1:28" x14ac:dyDescent="0.3">
      <c r="A22" s="147"/>
      <c r="B22" s="146"/>
      <c r="C22" s="28"/>
      <c r="D22" s="148"/>
      <c r="E22" s="550"/>
      <c r="F22" s="358">
        <v>0</v>
      </c>
      <c r="G22" s="443"/>
      <c r="H22" s="511"/>
      <c r="I22" s="550"/>
      <c r="J22" s="358">
        <v>0</v>
      </c>
      <c r="K22" s="443"/>
      <c r="L22" s="511"/>
      <c r="M22" s="550"/>
      <c r="N22" s="358">
        <v>0</v>
      </c>
      <c r="O22" s="443"/>
      <c r="P22" s="511"/>
      <c r="Q22" s="550"/>
      <c r="R22" s="358">
        <v>0</v>
      </c>
      <c r="S22" s="443"/>
      <c r="T22" s="459"/>
      <c r="U22" s="550"/>
      <c r="V22" s="358">
        <v>0</v>
      </c>
      <c r="W22" s="443"/>
      <c r="X22" s="459"/>
      <c r="Y22" s="557"/>
      <c r="Z22" s="230"/>
      <c r="AA22" s="54"/>
      <c r="AB22" s="54"/>
    </row>
    <row r="23" spans="1:28" x14ac:dyDescent="0.3">
      <c r="A23" s="147"/>
      <c r="B23" s="146"/>
      <c r="C23" s="28"/>
      <c r="D23" s="148"/>
      <c r="E23" s="550"/>
      <c r="F23" s="358"/>
      <c r="G23" s="443"/>
      <c r="H23" s="511"/>
      <c r="I23" s="550"/>
      <c r="J23" s="358"/>
      <c r="K23" s="443"/>
      <c r="L23" s="511"/>
      <c r="M23" s="550"/>
      <c r="N23" s="358"/>
      <c r="O23" s="443"/>
      <c r="P23" s="511"/>
      <c r="Q23" s="550"/>
      <c r="R23" s="358"/>
      <c r="S23" s="443"/>
      <c r="T23" s="459"/>
      <c r="U23" s="550"/>
      <c r="V23" s="358"/>
      <c r="W23" s="443"/>
      <c r="X23" s="459"/>
      <c r="Y23" s="557"/>
      <c r="Z23" s="230"/>
      <c r="AA23" s="54"/>
      <c r="AB23" s="54"/>
    </row>
    <row r="24" spans="1:28" x14ac:dyDescent="0.3">
      <c r="A24" s="147"/>
      <c r="B24" s="146" t="s">
        <v>176</v>
      </c>
      <c r="C24" s="28" t="s">
        <v>67</v>
      </c>
      <c r="D24" s="537" t="s">
        <v>186</v>
      </c>
      <c r="E24" s="550" t="s">
        <v>194</v>
      </c>
      <c r="F24" s="358">
        <v>0</v>
      </c>
      <c r="G24" s="443">
        <f>LARGE(F24:F25,1)</f>
        <v>0</v>
      </c>
      <c r="H24" s="511"/>
      <c r="I24" s="550" t="s">
        <v>194</v>
      </c>
      <c r="J24" s="358">
        <v>40.299999999999997</v>
      </c>
      <c r="K24" s="443">
        <f>LARGE(J24:J25,1)</f>
        <v>40.299999999999997</v>
      </c>
      <c r="L24" s="511"/>
      <c r="M24" s="550" t="s">
        <v>194</v>
      </c>
      <c r="N24" s="358">
        <v>39.200000000000003</v>
      </c>
      <c r="O24" s="443">
        <f>LARGE(N24:N25,1)</f>
        <v>39.200000000000003</v>
      </c>
      <c r="P24" s="511"/>
      <c r="Q24" s="550" t="s">
        <v>194</v>
      </c>
      <c r="R24" s="358">
        <f>22.6+15.2</f>
        <v>37.799999999999997</v>
      </c>
      <c r="S24" s="443">
        <f>LARGE(R24:R25,1)</f>
        <v>37.799999999999997</v>
      </c>
      <c r="T24" s="459"/>
      <c r="U24" s="550" t="s">
        <v>194</v>
      </c>
      <c r="V24" s="358">
        <v>0</v>
      </c>
      <c r="W24" s="443">
        <f>LARGE(V24:V25,1)</f>
        <v>0</v>
      </c>
      <c r="X24" s="459"/>
      <c r="Y24" s="557">
        <f>40.3+39.2</f>
        <v>79.5</v>
      </c>
      <c r="Z24" s="230">
        <f t="shared" si="0"/>
        <v>6</v>
      </c>
      <c r="AA24" s="54" t="s">
        <v>290</v>
      </c>
      <c r="AB24" s="54"/>
    </row>
    <row r="25" spans="1:28" x14ac:dyDescent="0.3">
      <c r="A25" s="147"/>
      <c r="B25" s="146"/>
      <c r="C25" s="28"/>
      <c r="D25" s="148"/>
      <c r="E25" s="550"/>
      <c r="F25" s="358">
        <v>0</v>
      </c>
      <c r="G25" s="443"/>
      <c r="H25" s="511"/>
      <c r="I25" s="550"/>
      <c r="J25" s="358">
        <v>0</v>
      </c>
      <c r="K25" s="443"/>
      <c r="L25" s="511"/>
      <c r="M25" s="550"/>
      <c r="N25" s="358">
        <v>0</v>
      </c>
      <c r="O25" s="443"/>
      <c r="P25" s="511"/>
      <c r="Q25" s="550"/>
      <c r="R25" s="358">
        <v>0</v>
      </c>
      <c r="S25" s="443"/>
      <c r="T25" s="459"/>
      <c r="U25" s="550"/>
      <c r="V25" s="358">
        <v>0</v>
      </c>
      <c r="W25" s="443"/>
      <c r="X25" s="459"/>
      <c r="Y25" s="557"/>
      <c r="Z25" s="230"/>
      <c r="AA25" s="54"/>
      <c r="AB25" s="54"/>
    </row>
    <row r="26" spans="1:28" x14ac:dyDescent="0.3">
      <c r="A26" s="147"/>
      <c r="B26" s="146"/>
      <c r="C26" s="28"/>
      <c r="D26" s="148"/>
      <c r="E26" s="550"/>
      <c r="F26" s="358"/>
      <c r="G26" s="443"/>
      <c r="H26" s="511"/>
      <c r="I26" s="550"/>
      <c r="J26" s="542"/>
      <c r="K26" s="358"/>
      <c r="L26" s="511"/>
      <c r="M26" s="550"/>
      <c r="N26" s="358"/>
      <c r="O26" s="443"/>
      <c r="P26" s="511"/>
      <c r="Q26" s="550"/>
      <c r="R26" s="358"/>
      <c r="S26" s="443"/>
      <c r="T26" s="459"/>
      <c r="U26" s="550"/>
      <c r="V26" s="358"/>
      <c r="W26" s="443"/>
      <c r="X26" s="459"/>
      <c r="Y26" s="557"/>
      <c r="Z26" s="276"/>
      <c r="AA26" s="150"/>
      <c r="AB26" s="54"/>
    </row>
    <row r="27" spans="1:28" hidden="1" x14ac:dyDescent="0.3">
      <c r="A27" s="147"/>
      <c r="B27" s="146"/>
      <c r="C27" s="28"/>
      <c r="D27" s="148"/>
      <c r="E27" s="550" t="s">
        <v>21</v>
      </c>
      <c r="F27" s="358">
        <v>0</v>
      </c>
      <c r="G27" s="443">
        <f>LARGE(F27:F28,1)</f>
        <v>0</v>
      </c>
      <c r="H27" s="511"/>
      <c r="I27" s="550" t="s">
        <v>21</v>
      </c>
      <c r="J27" s="358">
        <v>0</v>
      </c>
      <c r="K27" s="443">
        <f>LARGE(J27:J28,1)</f>
        <v>0</v>
      </c>
      <c r="L27" s="511"/>
      <c r="M27" s="550" t="s">
        <v>21</v>
      </c>
      <c r="N27" s="358">
        <v>0</v>
      </c>
      <c r="O27" s="443">
        <f>LARGE(N27:N28,1)</f>
        <v>0</v>
      </c>
      <c r="P27" s="511"/>
      <c r="Q27" s="550" t="s">
        <v>21</v>
      </c>
      <c r="R27" s="358">
        <v>0</v>
      </c>
      <c r="S27" s="443">
        <f>LARGE(R27:R28,1)</f>
        <v>0</v>
      </c>
      <c r="T27" s="459"/>
      <c r="U27" s="550" t="s">
        <v>21</v>
      </c>
      <c r="V27" s="358">
        <v>0</v>
      </c>
      <c r="W27" s="443">
        <f>LARGE(V27:V28,1)</f>
        <v>0</v>
      </c>
      <c r="X27" s="459"/>
      <c r="Y27" s="557">
        <v>0</v>
      </c>
      <c r="Z27" s="276">
        <f t="shared" si="0"/>
        <v>7</v>
      </c>
      <c r="AA27" s="150"/>
      <c r="AB27" s="54"/>
    </row>
    <row r="28" spans="1:28" hidden="1" x14ac:dyDescent="0.3">
      <c r="A28" s="147"/>
      <c r="B28" s="146"/>
      <c r="C28" s="28"/>
      <c r="D28" s="148"/>
      <c r="E28" s="550"/>
      <c r="F28" s="358">
        <v>0</v>
      </c>
      <c r="G28" s="443"/>
      <c r="H28" s="511"/>
      <c r="I28" s="550"/>
      <c r="J28" s="358">
        <v>0</v>
      </c>
      <c r="K28" s="443"/>
      <c r="L28" s="511"/>
      <c r="M28" s="550"/>
      <c r="N28" s="358">
        <v>0</v>
      </c>
      <c r="O28" s="443"/>
      <c r="P28" s="511"/>
      <c r="Q28" s="550"/>
      <c r="R28" s="358">
        <v>0</v>
      </c>
      <c r="S28" s="443"/>
      <c r="T28" s="459"/>
      <c r="U28" s="550"/>
      <c r="V28" s="358">
        <v>0</v>
      </c>
      <c r="W28" s="443"/>
      <c r="X28" s="459"/>
      <c r="Y28" s="557"/>
      <c r="Z28" s="276">
        <f t="shared" si="0"/>
        <v>7</v>
      </c>
      <c r="AA28" s="150"/>
      <c r="AB28" s="54"/>
    </row>
    <row r="29" spans="1:28" hidden="1" x14ac:dyDescent="0.3">
      <c r="A29" s="147"/>
      <c r="B29" s="146"/>
      <c r="C29" s="28"/>
      <c r="D29" s="148"/>
      <c r="E29" s="550"/>
      <c r="F29" s="358"/>
      <c r="G29" s="443"/>
      <c r="H29" s="511"/>
      <c r="I29" s="550"/>
      <c r="J29" s="358"/>
      <c r="K29" s="443"/>
      <c r="L29" s="511"/>
      <c r="M29" s="550"/>
      <c r="N29" s="358"/>
      <c r="O29" s="443"/>
      <c r="P29" s="511"/>
      <c r="Q29" s="550"/>
      <c r="R29" s="358"/>
      <c r="S29" s="443"/>
      <c r="T29" s="459"/>
      <c r="U29" s="550"/>
      <c r="V29" s="358"/>
      <c r="W29" s="443"/>
      <c r="X29" s="459"/>
      <c r="Y29" s="557"/>
      <c r="Z29" s="276">
        <f t="shared" si="0"/>
        <v>7</v>
      </c>
      <c r="AA29" s="150"/>
      <c r="AB29" s="54"/>
    </row>
    <row r="30" spans="1:28" hidden="1" x14ac:dyDescent="0.3">
      <c r="A30" s="147"/>
      <c r="B30" s="146"/>
      <c r="C30" s="28"/>
      <c r="D30" s="148"/>
      <c r="E30" s="550" t="s">
        <v>21</v>
      </c>
      <c r="F30" s="358">
        <v>0</v>
      </c>
      <c r="G30" s="443">
        <f>LARGE(F30:F31,1)</f>
        <v>0</v>
      </c>
      <c r="H30" s="511"/>
      <c r="I30" s="550" t="s">
        <v>21</v>
      </c>
      <c r="J30" s="358">
        <v>0</v>
      </c>
      <c r="K30" s="443">
        <f>LARGE(J30:J31,1)</f>
        <v>0</v>
      </c>
      <c r="L30" s="511"/>
      <c r="M30" s="550" t="s">
        <v>21</v>
      </c>
      <c r="N30" s="358">
        <v>0</v>
      </c>
      <c r="O30" s="443">
        <f>LARGE(N30:N31,1)</f>
        <v>0</v>
      </c>
      <c r="P30" s="511"/>
      <c r="Q30" s="550" t="s">
        <v>21</v>
      </c>
      <c r="R30" s="358">
        <v>0</v>
      </c>
      <c r="S30" s="443">
        <f>LARGE(R30:R31,1)</f>
        <v>0</v>
      </c>
      <c r="T30" s="459"/>
      <c r="U30" s="550" t="s">
        <v>21</v>
      </c>
      <c r="V30" s="358">
        <v>0</v>
      </c>
      <c r="W30" s="443">
        <f>LARGE(V30:V31,1)</f>
        <v>0</v>
      </c>
      <c r="X30" s="459"/>
      <c r="Y30" s="557">
        <v>0</v>
      </c>
      <c r="Z30" s="276">
        <f t="shared" si="0"/>
        <v>7</v>
      </c>
      <c r="AA30" s="150"/>
      <c r="AB30" s="54"/>
    </row>
    <row r="31" spans="1:28" hidden="1" x14ac:dyDescent="0.3">
      <c r="A31" s="147"/>
      <c r="B31" s="146"/>
      <c r="C31" s="28"/>
      <c r="D31" s="148"/>
      <c r="E31" s="550"/>
      <c r="F31" s="358">
        <v>0</v>
      </c>
      <c r="G31" s="443"/>
      <c r="H31" s="511"/>
      <c r="I31" s="550"/>
      <c r="J31" s="358">
        <v>0</v>
      </c>
      <c r="K31" s="443"/>
      <c r="L31" s="511"/>
      <c r="M31" s="550"/>
      <c r="N31" s="358">
        <v>0</v>
      </c>
      <c r="O31" s="443"/>
      <c r="P31" s="511"/>
      <c r="Q31" s="550"/>
      <c r="R31" s="358">
        <v>0</v>
      </c>
      <c r="S31" s="443"/>
      <c r="T31" s="459"/>
      <c r="U31" s="550"/>
      <c r="V31" s="358">
        <v>0</v>
      </c>
      <c r="W31" s="443"/>
      <c r="X31" s="459"/>
      <c r="Y31" s="557"/>
      <c r="Z31" s="276">
        <f t="shared" si="0"/>
        <v>7</v>
      </c>
      <c r="AA31" s="150"/>
      <c r="AB31" s="54"/>
    </row>
    <row r="32" spans="1:28" hidden="1" x14ac:dyDescent="0.3">
      <c r="A32" s="147"/>
      <c r="B32" s="146"/>
      <c r="C32" s="28"/>
      <c r="D32" s="148"/>
      <c r="E32" s="550"/>
      <c r="F32" s="358"/>
      <c r="G32" s="443"/>
      <c r="H32" s="511"/>
      <c r="I32" s="550"/>
      <c r="J32" s="542"/>
      <c r="K32" s="358"/>
      <c r="L32" s="511"/>
      <c r="M32" s="550"/>
      <c r="N32" s="358"/>
      <c r="O32" s="443"/>
      <c r="P32" s="511"/>
      <c r="Q32" s="550"/>
      <c r="R32" s="358"/>
      <c r="S32" s="443"/>
      <c r="T32" s="459"/>
      <c r="U32" s="550"/>
      <c r="V32" s="358"/>
      <c r="W32" s="443"/>
      <c r="X32" s="459"/>
      <c r="Y32" s="557"/>
      <c r="Z32" s="276">
        <f t="shared" si="0"/>
        <v>7</v>
      </c>
      <c r="AA32" s="150"/>
      <c r="AB32" s="54"/>
    </row>
    <row r="33" spans="1:28" hidden="1" x14ac:dyDescent="0.3">
      <c r="A33" s="147"/>
      <c r="B33" s="146"/>
      <c r="C33" s="28"/>
      <c r="D33" s="148"/>
      <c r="E33" s="550" t="s">
        <v>21</v>
      </c>
      <c r="F33" s="358">
        <v>0</v>
      </c>
      <c r="G33" s="443">
        <f>LARGE(F33:F34,1)</f>
        <v>0</v>
      </c>
      <c r="H33" s="511"/>
      <c r="I33" s="550" t="s">
        <v>21</v>
      </c>
      <c r="J33" s="358">
        <v>0</v>
      </c>
      <c r="K33" s="443">
        <f>LARGE(J33:J34,1)</f>
        <v>0</v>
      </c>
      <c r="L33" s="511"/>
      <c r="M33" s="550" t="s">
        <v>21</v>
      </c>
      <c r="N33" s="358">
        <v>0</v>
      </c>
      <c r="O33" s="443">
        <f>LARGE(N33:N34,1)</f>
        <v>0</v>
      </c>
      <c r="P33" s="511"/>
      <c r="Q33" s="550" t="s">
        <v>21</v>
      </c>
      <c r="R33" s="358">
        <v>0</v>
      </c>
      <c r="S33" s="443">
        <f>LARGE(R33:R34,1)</f>
        <v>0</v>
      </c>
      <c r="T33" s="459"/>
      <c r="U33" s="550" t="s">
        <v>21</v>
      </c>
      <c r="V33" s="358">
        <v>0</v>
      </c>
      <c r="W33" s="443">
        <f>LARGE(V33:V34,1)</f>
        <v>0</v>
      </c>
      <c r="X33" s="459"/>
      <c r="Y33" s="557">
        <v>0</v>
      </c>
      <c r="Z33" s="276">
        <f t="shared" si="0"/>
        <v>7</v>
      </c>
      <c r="AA33" s="150"/>
      <c r="AB33" s="54"/>
    </row>
    <row r="34" spans="1:28" hidden="1" x14ac:dyDescent="0.3">
      <c r="A34" s="147"/>
      <c r="B34" s="158"/>
      <c r="C34" s="37"/>
      <c r="D34" s="148"/>
      <c r="E34" s="550"/>
      <c r="F34" s="358">
        <v>0</v>
      </c>
      <c r="G34" s="443"/>
      <c r="H34" s="511"/>
      <c r="I34" s="550" t="s">
        <v>22</v>
      </c>
      <c r="J34" s="358">
        <v>0</v>
      </c>
      <c r="K34" s="443"/>
      <c r="L34" s="511"/>
      <c r="M34" s="550" t="s">
        <v>22</v>
      </c>
      <c r="N34" s="358">
        <v>0</v>
      </c>
      <c r="O34" s="443"/>
      <c r="P34" s="511"/>
      <c r="Q34" s="550" t="s">
        <v>22</v>
      </c>
      <c r="R34" s="358">
        <v>0</v>
      </c>
      <c r="S34" s="443"/>
      <c r="T34" s="459"/>
      <c r="U34" s="550" t="s">
        <v>22</v>
      </c>
      <c r="V34" s="358">
        <v>0</v>
      </c>
      <c r="W34" s="443"/>
      <c r="X34" s="459"/>
      <c r="Y34" s="557"/>
      <c r="Z34" s="276">
        <f t="shared" si="0"/>
        <v>7</v>
      </c>
      <c r="AA34" s="150"/>
      <c r="AB34" s="150"/>
    </row>
    <row r="35" spans="1:28" hidden="1" x14ac:dyDescent="0.3">
      <c r="A35" s="148"/>
      <c r="B35" s="158"/>
      <c r="D35" s="88"/>
      <c r="E35" s="553"/>
      <c r="F35" s="529"/>
      <c r="G35" s="443"/>
      <c r="H35" s="551"/>
      <c r="I35" s="553"/>
      <c r="J35" s="529"/>
      <c r="K35" s="443"/>
      <c r="L35" s="554"/>
      <c r="M35" s="553"/>
      <c r="N35" s="439"/>
      <c r="O35" s="443"/>
      <c r="P35" s="511"/>
      <c r="Q35" s="553"/>
      <c r="R35" s="551"/>
      <c r="S35" s="443"/>
      <c r="T35" s="558"/>
      <c r="U35" s="553"/>
      <c r="V35" s="512"/>
      <c r="W35" s="559"/>
      <c r="X35" s="554"/>
      <c r="Y35" s="560"/>
      <c r="Z35" s="276">
        <f t="shared" si="0"/>
        <v>7</v>
      </c>
      <c r="AA35" s="150"/>
      <c r="AB35" s="148"/>
    </row>
    <row r="36" spans="1:28" x14ac:dyDescent="0.3">
      <c r="A36" s="147"/>
      <c r="B36" s="158"/>
      <c r="C36" s="37"/>
      <c r="D36" s="148"/>
      <c r="E36" s="550" t="s">
        <v>194</v>
      </c>
      <c r="F36" s="358">
        <v>0</v>
      </c>
      <c r="G36" s="443">
        <f>LARGE(F36:F37,1)</f>
        <v>0</v>
      </c>
      <c r="H36" s="511"/>
      <c r="I36" s="550" t="s">
        <v>194</v>
      </c>
      <c r="J36" s="358">
        <v>0</v>
      </c>
      <c r="K36" s="443">
        <f>LARGE(J36:J37,1)</f>
        <v>0</v>
      </c>
      <c r="L36" s="511"/>
      <c r="M36" s="550" t="s">
        <v>194</v>
      </c>
      <c r="N36" s="358">
        <v>0</v>
      </c>
      <c r="O36" s="443">
        <f>LARGE(N36:N37,1)</f>
        <v>0</v>
      </c>
      <c r="P36" s="511"/>
      <c r="Q36" s="550" t="s">
        <v>194</v>
      </c>
      <c r="R36" s="358">
        <v>0</v>
      </c>
      <c r="S36" s="443">
        <f>LARGE(R36:R37,1)</f>
        <v>0</v>
      </c>
      <c r="T36" s="459"/>
      <c r="U36" s="550" t="s">
        <v>194</v>
      </c>
      <c r="V36" s="358">
        <v>0</v>
      </c>
      <c r="W36" s="443">
        <f>LARGE(V36:V37,1)</f>
        <v>0</v>
      </c>
      <c r="X36" s="459"/>
      <c r="Y36" s="557">
        <v>0</v>
      </c>
      <c r="Z36" s="276">
        <f t="shared" si="0"/>
        <v>7</v>
      </c>
      <c r="AA36" s="150"/>
      <c r="AB36" s="150"/>
    </row>
    <row r="37" spans="1:28" x14ac:dyDescent="0.3">
      <c r="A37" s="147"/>
      <c r="B37" s="158"/>
      <c r="C37" s="37"/>
      <c r="D37" s="148"/>
      <c r="E37" s="550"/>
      <c r="F37" s="358">
        <v>0</v>
      </c>
      <c r="G37" s="443"/>
      <c r="H37" s="511"/>
      <c r="I37" s="550"/>
      <c r="J37" s="358">
        <v>0</v>
      </c>
      <c r="K37" s="443"/>
      <c r="L37" s="511"/>
      <c r="M37" s="550"/>
      <c r="N37" s="358">
        <v>0</v>
      </c>
      <c r="O37" s="443"/>
      <c r="P37" s="511"/>
      <c r="Q37" s="550"/>
      <c r="R37" s="358">
        <v>0</v>
      </c>
      <c r="S37" s="443"/>
      <c r="T37" s="459"/>
      <c r="U37" s="550"/>
      <c r="V37" s="358">
        <v>0</v>
      </c>
      <c r="W37" s="443"/>
      <c r="X37" s="459"/>
      <c r="Y37" s="557"/>
      <c r="Z37" s="276"/>
      <c r="AA37" s="150"/>
      <c r="AB37" s="150"/>
    </row>
    <row r="38" spans="1:28" ht="15" thickBot="1" x14ac:dyDescent="0.35">
      <c r="A38" s="148"/>
      <c r="B38" s="98"/>
      <c r="C38" s="144"/>
      <c r="D38" s="89"/>
      <c r="E38" s="335"/>
      <c r="F38" s="157"/>
      <c r="G38" s="40"/>
      <c r="H38" s="144"/>
      <c r="I38" s="335"/>
      <c r="J38" s="157"/>
      <c r="K38" s="40"/>
      <c r="L38" s="17"/>
      <c r="M38" s="335"/>
      <c r="N38" s="157"/>
      <c r="O38" s="40"/>
      <c r="P38" s="17"/>
      <c r="Q38" s="335"/>
      <c r="R38" s="156"/>
      <c r="S38" s="40"/>
      <c r="T38" s="20"/>
      <c r="U38" s="338"/>
      <c r="V38" s="33"/>
      <c r="W38" s="176"/>
      <c r="X38" s="17"/>
      <c r="Y38" s="56"/>
      <c r="Z38" s="366"/>
      <c r="AA38" s="521"/>
      <c r="AB38" s="145"/>
    </row>
    <row r="39" spans="1:28" x14ac:dyDescent="0.3">
      <c r="F39" s="2"/>
      <c r="G39" s="2"/>
      <c r="J39" s="2"/>
      <c r="K39" s="2"/>
      <c r="N39" s="2"/>
      <c r="O39" s="2"/>
      <c r="S39" s="2"/>
      <c r="T39" s="2"/>
      <c r="U39" s="282"/>
    </row>
    <row r="40" spans="1:28" x14ac:dyDescent="0.3">
      <c r="F40" s="2"/>
      <c r="G40" s="2"/>
      <c r="J40" s="2"/>
      <c r="K40" s="2"/>
      <c r="N40" s="2"/>
      <c r="O40" s="2"/>
      <c r="S40" s="2"/>
      <c r="T40" s="2"/>
      <c r="U40" s="282"/>
    </row>
    <row r="41" spans="1:28" ht="16.2" thickBot="1" x14ac:dyDescent="0.35">
      <c r="A41" s="147"/>
      <c r="B41" s="46" t="s">
        <v>275</v>
      </c>
      <c r="C41" s="46"/>
      <c r="D41" s="46"/>
      <c r="E41" s="46"/>
      <c r="F41" s="46"/>
      <c r="G41" s="46"/>
      <c r="H41" s="147"/>
      <c r="I41" s="330"/>
      <c r="J41" s="9"/>
      <c r="K41" s="9"/>
      <c r="L41" s="147"/>
      <c r="M41" s="330"/>
      <c r="N41" s="9"/>
      <c r="O41" s="9"/>
      <c r="P41" s="147"/>
      <c r="Q41" s="330"/>
      <c r="R41" s="147"/>
      <c r="S41" s="9"/>
      <c r="T41" s="9"/>
      <c r="U41" s="330"/>
      <c r="V41" s="147"/>
      <c r="W41" s="9"/>
      <c r="X41" s="9"/>
      <c r="Y41" s="337"/>
      <c r="Z41" s="169"/>
      <c r="AA41" s="149"/>
      <c r="AB41" s="149"/>
    </row>
    <row r="42" spans="1:28" ht="21.6" thickBot="1" x14ac:dyDescent="0.45">
      <c r="A42" s="147"/>
      <c r="B42" s="103" t="s">
        <v>19</v>
      </c>
      <c r="C42" s="104"/>
      <c r="D42" s="104"/>
      <c r="E42" s="331"/>
      <c r="F42" s="105"/>
      <c r="G42" s="105"/>
      <c r="H42" s="104"/>
      <c r="I42" s="331"/>
      <c r="J42" s="105"/>
      <c r="K42" s="105"/>
      <c r="L42" s="104"/>
      <c r="M42" s="331"/>
      <c r="N42" s="105"/>
      <c r="O42" s="105"/>
      <c r="P42" s="104"/>
      <c r="Q42" s="331"/>
      <c r="R42" s="104"/>
      <c r="S42" s="105"/>
      <c r="T42" s="105"/>
      <c r="U42" s="331"/>
      <c r="V42" s="104"/>
      <c r="W42" s="105"/>
      <c r="X42" s="105"/>
      <c r="Y42" s="413"/>
      <c r="Z42" s="170"/>
      <c r="AA42" s="539"/>
      <c r="AB42" s="106"/>
    </row>
    <row r="43" spans="1:28" x14ac:dyDescent="0.3">
      <c r="A43" s="148"/>
      <c r="B43" s="687" t="s">
        <v>72</v>
      </c>
      <c r="C43" s="688"/>
      <c r="D43" s="688"/>
      <c r="E43" s="688"/>
      <c r="F43" s="688"/>
      <c r="G43" s="688"/>
      <c r="H43" s="688"/>
      <c r="I43" s="688"/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9"/>
    </row>
    <row r="44" spans="1:28" ht="15" thickBot="1" x14ac:dyDescent="0.35">
      <c r="A44" s="148"/>
      <c r="B44" s="696"/>
      <c r="C44" s="697"/>
      <c r="D44" s="697"/>
      <c r="E44" s="697"/>
      <c r="F44" s="697"/>
      <c r="G44" s="697"/>
      <c r="H44" s="697"/>
      <c r="I44" s="697"/>
      <c r="J44" s="697"/>
      <c r="K44" s="697"/>
      <c r="L44" s="697"/>
      <c r="M44" s="697"/>
      <c r="N44" s="697"/>
      <c r="O44" s="697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8"/>
    </row>
    <row r="45" spans="1:28" ht="15" thickBot="1" x14ac:dyDescent="0.35">
      <c r="A45" s="148"/>
      <c r="B45" s="108" t="s">
        <v>12</v>
      </c>
      <c r="C45" s="109"/>
      <c r="D45" s="109"/>
      <c r="E45" s="332"/>
      <c r="F45" s="110"/>
      <c r="G45" s="110"/>
      <c r="H45" s="109"/>
      <c r="I45" s="332"/>
      <c r="J45" s="110">
        <v>53.2</v>
      </c>
      <c r="K45" s="110"/>
      <c r="L45" s="109"/>
      <c r="M45" s="332"/>
      <c r="N45" s="110">
        <v>52.2</v>
      </c>
      <c r="O45" s="110"/>
      <c r="P45" s="109"/>
      <c r="Q45" s="332"/>
      <c r="R45" s="109"/>
      <c r="S45" s="110"/>
      <c r="T45" s="110"/>
      <c r="U45" s="332"/>
      <c r="V45" s="109"/>
      <c r="W45" s="110"/>
      <c r="X45" s="110"/>
      <c r="Y45" s="414"/>
      <c r="Z45" s="171"/>
      <c r="AA45" s="540"/>
      <c r="AB45" s="107"/>
    </row>
    <row r="46" spans="1:28" ht="30.6" thickBot="1" x14ac:dyDescent="0.45">
      <c r="A46" s="147"/>
      <c r="B46" s="43" t="s">
        <v>25</v>
      </c>
      <c r="C46" s="24"/>
      <c r="D46" s="27"/>
      <c r="E46" s="678" t="s">
        <v>75</v>
      </c>
      <c r="F46" s="679"/>
      <c r="G46" s="680"/>
      <c r="H46" s="25"/>
      <c r="I46" s="678" t="s">
        <v>7</v>
      </c>
      <c r="J46" s="679"/>
      <c r="K46" s="680"/>
      <c r="L46" s="23"/>
      <c r="M46" s="678" t="s">
        <v>76</v>
      </c>
      <c r="N46" s="679"/>
      <c r="O46" s="680"/>
      <c r="P46" s="23"/>
      <c r="Q46" s="678" t="s">
        <v>124</v>
      </c>
      <c r="R46" s="679"/>
      <c r="S46" s="680"/>
      <c r="T46" s="21"/>
      <c r="U46" s="679"/>
      <c r="V46" s="679"/>
      <c r="W46" s="680"/>
      <c r="X46" s="140"/>
      <c r="Y46" s="375" t="s">
        <v>264</v>
      </c>
      <c r="Z46" s="416" t="s">
        <v>45</v>
      </c>
      <c r="AA46" s="58" t="s">
        <v>9</v>
      </c>
      <c r="AB46" s="52" t="s">
        <v>31</v>
      </c>
    </row>
    <row r="47" spans="1:28" ht="15" thickBot="1" x14ac:dyDescent="0.35">
      <c r="A47" s="147"/>
      <c r="B47" s="26" t="s">
        <v>0</v>
      </c>
      <c r="C47" s="91" t="s">
        <v>1</v>
      </c>
      <c r="D47" s="27" t="s">
        <v>2</v>
      </c>
      <c r="E47" s="101"/>
      <c r="F47" s="36" t="s">
        <v>10</v>
      </c>
      <c r="G47" s="100" t="s">
        <v>8</v>
      </c>
      <c r="H47" s="23"/>
      <c r="I47" s="101"/>
      <c r="J47" s="102" t="s">
        <v>10</v>
      </c>
      <c r="K47" s="36" t="s">
        <v>8</v>
      </c>
      <c r="L47" s="23"/>
      <c r="M47" s="101"/>
      <c r="N47" s="102" t="s">
        <v>10</v>
      </c>
      <c r="O47" s="36" t="s">
        <v>8</v>
      </c>
      <c r="P47" s="23"/>
      <c r="Q47" s="101"/>
      <c r="R47" s="95" t="s">
        <v>10</v>
      </c>
      <c r="S47" s="36" t="s">
        <v>6</v>
      </c>
      <c r="T47" s="96"/>
      <c r="U47" s="101"/>
      <c r="V47" s="95" t="s">
        <v>10</v>
      </c>
      <c r="W47" s="154" t="s">
        <v>6</v>
      </c>
      <c r="X47" s="154"/>
      <c r="Y47" s="21"/>
      <c r="Z47" s="235"/>
      <c r="AA47" s="55"/>
      <c r="AB47" s="55"/>
    </row>
    <row r="48" spans="1:28" x14ac:dyDescent="0.3">
      <c r="A48" s="147"/>
      <c r="B48" s="146" t="s">
        <v>153</v>
      </c>
      <c r="C48" s="28" t="s">
        <v>17</v>
      </c>
      <c r="D48" s="537" t="s">
        <v>171</v>
      </c>
      <c r="E48" s="550" t="s">
        <v>194</v>
      </c>
      <c r="F48" s="358">
        <f>29.7+29.5</f>
        <v>59.2</v>
      </c>
      <c r="G48" s="543">
        <f>LARGE(F48:F49,1)</f>
        <v>59.2</v>
      </c>
      <c r="H48" s="511"/>
      <c r="I48" s="550" t="s">
        <v>194</v>
      </c>
      <c r="J48" s="358">
        <v>58.7</v>
      </c>
      <c r="K48" s="443">
        <f>LARGE(J48:J49,1)</f>
        <v>58.7</v>
      </c>
      <c r="L48" s="511"/>
      <c r="M48" s="550" t="s">
        <v>194</v>
      </c>
      <c r="N48" s="358">
        <v>57.2</v>
      </c>
      <c r="O48" s="443">
        <f>LARGE(N48:N49,1)</f>
        <v>57.2</v>
      </c>
      <c r="P48" s="511"/>
      <c r="Q48" s="550" t="s">
        <v>194</v>
      </c>
      <c r="R48" s="358">
        <v>0</v>
      </c>
      <c r="S48" s="443">
        <f>LARGE(R48:R49,1)</f>
        <v>0</v>
      </c>
      <c r="T48" s="459"/>
      <c r="U48" s="550" t="s">
        <v>194</v>
      </c>
      <c r="V48" s="358">
        <v>0</v>
      </c>
      <c r="W48" s="443">
        <f>LARGE(V48:V49,1)</f>
        <v>0</v>
      </c>
      <c r="X48" s="458"/>
      <c r="Y48" s="557">
        <f>59.2+58.7</f>
        <v>117.9</v>
      </c>
      <c r="Z48" s="230">
        <f>RANK(Y48,$Y$48:$Y$77)</f>
        <v>1</v>
      </c>
      <c r="AA48" s="54" t="s">
        <v>295</v>
      </c>
      <c r="AB48" s="54"/>
    </row>
    <row r="49" spans="1:28" x14ac:dyDescent="0.3">
      <c r="A49" s="147"/>
      <c r="B49" s="146"/>
      <c r="C49" s="28"/>
      <c r="D49" s="148"/>
      <c r="E49" s="550"/>
      <c r="F49" s="358"/>
      <c r="G49" s="443"/>
      <c r="H49" s="511"/>
      <c r="I49" s="550"/>
      <c r="J49" s="358">
        <v>0</v>
      </c>
      <c r="K49" s="443"/>
      <c r="L49" s="511"/>
      <c r="M49" s="550"/>
      <c r="N49" s="358">
        <v>0</v>
      </c>
      <c r="O49" s="443"/>
      <c r="P49" s="511"/>
      <c r="Q49" s="550"/>
      <c r="R49" s="358">
        <v>0</v>
      </c>
      <c r="S49" s="443"/>
      <c r="T49" s="459"/>
      <c r="U49" s="550"/>
      <c r="V49" s="358">
        <v>0</v>
      </c>
      <c r="W49" s="443"/>
      <c r="X49" s="459"/>
      <c r="Y49" s="557"/>
      <c r="Z49" s="230"/>
      <c r="AA49" s="54"/>
      <c r="AB49" s="54"/>
    </row>
    <row r="50" spans="1:28" x14ac:dyDescent="0.3">
      <c r="A50" s="147"/>
      <c r="B50" s="146"/>
      <c r="C50" s="28"/>
      <c r="D50" s="148"/>
      <c r="E50" s="550"/>
      <c r="F50" s="358"/>
      <c r="G50" s="443"/>
      <c r="H50" s="511"/>
      <c r="I50" s="550"/>
      <c r="J50" s="358"/>
      <c r="K50" s="443"/>
      <c r="L50" s="511"/>
      <c r="M50" s="550"/>
      <c r="N50" s="358"/>
      <c r="O50" s="443"/>
      <c r="P50" s="511"/>
      <c r="Q50" s="550"/>
      <c r="R50" s="358"/>
      <c r="S50" s="443"/>
      <c r="T50" s="459"/>
      <c r="U50" s="550"/>
      <c r="V50" s="358"/>
      <c r="W50" s="443"/>
      <c r="X50" s="459"/>
      <c r="Y50" s="557"/>
      <c r="Z50" s="230"/>
      <c r="AA50" s="54"/>
      <c r="AB50" s="54"/>
    </row>
    <row r="51" spans="1:28" x14ac:dyDescent="0.3">
      <c r="A51" s="147"/>
      <c r="B51" s="146" t="s">
        <v>119</v>
      </c>
      <c r="C51" s="28" t="s">
        <v>65</v>
      </c>
      <c r="D51" s="148"/>
      <c r="E51" s="550" t="s">
        <v>194</v>
      </c>
      <c r="F51" s="358">
        <f>27.4+26.3</f>
        <v>53.7</v>
      </c>
      <c r="G51" s="543">
        <f>LARGE(F51:F52,1)</f>
        <v>53.7</v>
      </c>
      <c r="H51" s="511"/>
      <c r="I51" s="550" t="s">
        <v>194</v>
      </c>
      <c r="J51" s="358">
        <v>49.2</v>
      </c>
      <c r="K51" s="443">
        <f>LARGE(J51:J52,1)</f>
        <v>49.2</v>
      </c>
      <c r="L51" s="511"/>
      <c r="M51" s="550" t="s">
        <v>194</v>
      </c>
      <c r="N51" s="358">
        <v>44.9</v>
      </c>
      <c r="O51" s="443">
        <f>LARGE(N51:N52,1)</f>
        <v>44.9</v>
      </c>
      <c r="P51" s="511"/>
      <c r="Q51" s="550" t="s">
        <v>194</v>
      </c>
      <c r="R51" s="358">
        <v>0</v>
      </c>
      <c r="S51" s="443">
        <f>LARGE(R51:R52,1)</f>
        <v>0</v>
      </c>
      <c r="T51" s="459"/>
      <c r="U51" s="550" t="s">
        <v>194</v>
      </c>
      <c r="V51" s="358">
        <v>0</v>
      </c>
      <c r="W51" s="443">
        <f>LARGE(V51:V52,1)</f>
        <v>0</v>
      </c>
      <c r="X51" s="459"/>
      <c r="Y51" s="557">
        <f>53.7+49.2</f>
        <v>102.9</v>
      </c>
      <c r="Z51" s="230">
        <f t="shared" ref="Z51:Z66" si="1">RANK(Y51,$Y$48:$Y$77)</f>
        <v>2</v>
      </c>
      <c r="AA51" s="54" t="s">
        <v>290</v>
      </c>
      <c r="AB51" s="54"/>
    </row>
    <row r="52" spans="1:28" x14ac:dyDescent="0.3">
      <c r="A52" s="147"/>
      <c r="B52" s="146"/>
      <c r="C52" s="28"/>
      <c r="D52" s="148"/>
      <c r="E52" s="550"/>
      <c r="F52" s="358"/>
      <c r="G52" s="443"/>
      <c r="H52" s="511"/>
      <c r="I52" s="550"/>
      <c r="J52" s="358">
        <v>0</v>
      </c>
      <c r="K52" s="443"/>
      <c r="L52" s="511"/>
      <c r="M52" s="550"/>
      <c r="N52" s="358">
        <v>0</v>
      </c>
      <c r="O52" s="443"/>
      <c r="P52" s="511"/>
      <c r="Q52" s="550"/>
      <c r="R52" s="358">
        <v>0</v>
      </c>
      <c r="S52" s="443"/>
      <c r="T52" s="459"/>
      <c r="U52" s="550"/>
      <c r="V52" s="358">
        <v>0</v>
      </c>
      <c r="W52" s="443"/>
      <c r="X52" s="459"/>
      <c r="Y52" s="557"/>
      <c r="Z52" s="230"/>
      <c r="AA52" s="54"/>
      <c r="AB52" s="54"/>
    </row>
    <row r="53" spans="1:28" x14ac:dyDescent="0.3">
      <c r="A53" s="147"/>
      <c r="B53" s="146"/>
      <c r="C53" s="28"/>
      <c r="D53" s="148"/>
      <c r="E53" s="550"/>
      <c r="F53" s="358"/>
      <c r="G53" s="443"/>
      <c r="H53" s="511"/>
      <c r="I53" s="550"/>
      <c r="J53" s="542"/>
      <c r="K53" s="358"/>
      <c r="L53" s="511"/>
      <c r="M53" s="550"/>
      <c r="N53" s="542"/>
      <c r="O53" s="358"/>
      <c r="P53" s="511"/>
      <c r="Q53" s="550"/>
      <c r="R53" s="542"/>
      <c r="S53" s="358"/>
      <c r="T53" s="459"/>
      <c r="U53" s="550"/>
      <c r="V53" s="542"/>
      <c r="W53" s="358"/>
      <c r="X53" s="459"/>
      <c r="Y53" s="557"/>
      <c r="Z53" s="230"/>
      <c r="AA53" s="54"/>
      <c r="AB53" s="54"/>
    </row>
    <row r="54" spans="1:28" x14ac:dyDescent="0.3">
      <c r="A54" s="147"/>
      <c r="B54" s="146" t="s">
        <v>116</v>
      </c>
      <c r="C54" s="28" t="s">
        <v>67</v>
      </c>
      <c r="D54" s="148"/>
      <c r="E54" s="550" t="s">
        <v>194</v>
      </c>
      <c r="F54" s="358">
        <f>24.6+25.4</f>
        <v>50</v>
      </c>
      <c r="G54" s="443">
        <f>LARGE(F54:F55,1)</f>
        <v>50</v>
      </c>
      <c r="H54" s="511"/>
      <c r="I54" s="550" t="s">
        <v>194</v>
      </c>
      <c r="J54" s="358">
        <v>49.7</v>
      </c>
      <c r="K54" s="443">
        <f>LARGE(J54:J55,1)</f>
        <v>49.7</v>
      </c>
      <c r="L54" s="511"/>
      <c r="M54" s="550" t="s">
        <v>194</v>
      </c>
      <c r="N54" s="358">
        <v>48.4</v>
      </c>
      <c r="O54" s="443">
        <f>LARGE(N54:N55,1)</f>
        <v>48.4</v>
      </c>
      <c r="P54" s="511"/>
      <c r="Q54" s="550" t="s">
        <v>194</v>
      </c>
      <c r="R54" s="358">
        <v>45.8</v>
      </c>
      <c r="S54" s="443">
        <f>LARGE(R54:R55,1)</f>
        <v>45.8</v>
      </c>
      <c r="T54" s="459"/>
      <c r="U54" s="550" t="s">
        <v>194</v>
      </c>
      <c r="V54" s="358">
        <v>0</v>
      </c>
      <c r="W54" s="443">
        <f>LARGE(V54:V55,1)</f>
        <v>0</v>
      </c>
      <c r="X54" s="459"/>
      <c r="Y54" s="557">
        <f>50+49.7</f>
        <v>99.7</v>
      </c>
      <c r="Z54" s="230">
        <f t="shared" si="1"/>
        <v>3</v>
      </c>
      <c r="AA54" s="54" t="s">
        <v>290</v>
      </c>
      <c r="AB54" s="54"/>
    </row>
    <row r="55" spans="1:28" x14ac:dyDescent="0.3">
      <c r="A55" s="147"/>
      <c r="B55" s="146"/>
      <c r="C55" s="28"/>
      <c r="D55" s="148"/>
      <c r="E55" s="550"/>
      <c r="F55" s="358"/>
      <c r="G55" s="443"/>
      <c r="H55" s="511"/>
      <c r="I55" s="550"/>
      <c r="J55" s="358">
        <v>0</v>
      </c>
      <c r="K55" s="443"/>
      <c r="L55" s="511"/>
      <c r="M55" s="550"/>
      <c r="N55" s="358">
        <v>0</v>
      </c>
      <c r="O55" s="443"/>
      <c r="P55" s="511"/>
      <c r="Q55" s="550"/>
      <c r="R55" s="358">
        <v>0</v>
      </c>
      <c r="S55" s="443"/>
      <c r="T55" s="459"/>
      <c r="U55" s="550"/>
      <c r="V55" s="358">
        <v>0</v>
      </c>
      <c r="W55" s="443"/>
      <c r="X55" s="459"/>
      <c r="Y55" s="557"/>
      <c r="Z55" s="230"/>
      <c r="AA55" s="54"/>
      <c r="AB55" s="54"/>
    </row>
    <row r="56" spans="1:28" x14ac:dyDescent="0.3">
      <c r="A56" s="147"/>
      <c r="B56" s="146"/>
      <c r="C56" s="28"/>
      <c r="D56" s="148"/>
      <c r="E56" s="550"/>
      <c r="F56" s="358"/>
      <c r="G56" s="443"/>
      <c r="H56" s="511"/>
      <c r="I56" s="550"/>
      <c r="J56" s="358"/>
      <c r="K56" s="443"/>
      <c r="L56" s="511"/>
      <c r="M56" s="550"/>
      <c r="N56" s="358"/>
      <c r="O56" s="443"/>
      <c r="P56" s="511"/>
      <c r="Q56" s="550"/>
      <c r="R56" s="358"/>
      <c r="S56" s="443"/>
      <c r="T56" s="459"/>
      <c r="U56" s="550"/>
      <c r="V56" s="358"/>
      <c r="W56" s="443"/>
      <c r="X56" s="459"/>
      <c r="Y56" s="557"/>
      <c r="Z56" s="230"/>
      <c r="AA56" s="54"/>
      <c r="AB56" s="54"/>
    </row>
    <row r="57" spans="1:28" x14ac:dyDescent="0.3">
      <c r="A57" s="147"/>
      <c r="B57" s="146" t="s">
        <v>118</v>
      </c>
      <c r="C57" s="28" t="s">
        <v>18</v>
      </c>
      <c r="D57" s="148"/>
      <c r="E57" s="550" t="s">
        <v>194</v>
      </c>
      <c r="F57" s="358">
        <v>25.2</v>
      </c>
      <c r="G57" s="443">
        <f>LARGE(F57:F58,1)</f>
        <v>25.2</v>
      </c>
      <c r="H57" s="511"/>
      <c r="I57" s="550" t="s">
        <v>194</v>
      </c>
      <c r="J57" s="358">
        <v>48.9</v>
      </c>
      <c r="K57" s="443">
        <f>LARGE(J57:J58,1)</f>
        <v>48.9</v>
      </c>
      <c r="L57" s="511"/>
      <c r="M57" s="550" t="s">
        <v>194</v>
      </c>
      <c r="N57" s="358">
        <v>0</v>
      </c>
      <c r="O57" s="443">
        <f>LARGE(N57:N58,1)</f>
        <v>0</v>
      </c>
      <c r="P57" s="511"/>
      <c r="Q57" s="550" t="s">
        <v>194</v>
      </c>
      <c r="R57" s="358">
        <v>0</v>
      </c>
      <c r="S57" s="443">
        <f>LARGE(R57:R58,1)</f>
        <v>0</v>
      </c>
      <c r="T57" s="459"/>
      <c r="U57" s="550" t="s">
        <v>194</v>
      </c>
      <c r="V57" s="358">
        <v>0</v>
      </c>
      <c r="W57" s="443">
        <f>LARGE(V57:V58,1)</f>
        <v>0</v>
      </c>
      <c r="X57" s="459"/>
      <c r="Y57" s="557">
        <f>25.2+48.9</f>
        <v>74.099999999999994</v>
      </c>
      <c r="Z57" s="230">
        <f t="shared" si="1"/>
        <v>6</v>
      </c>
      <c r="AA57" s="53" t="s">
        <v>290</v>
      </c>
      <c r="AB57" s="320" t="s">
        <v>219</v>
      </c>
    </row>
    <row r="58" spans="1:28" x14ac:dyDescent="0.3">
      <c r="A58" s="147"/>
      <c r="B58" s="146"/>
      <c r="C58" s="28"/>
      <c r="D58" s="148"/>
      <c r="E58" s="550"/>
      <c r="F58" s="358"/>
      <c r="G58" s="443"/>
      <c r="H58" s="511"/>
      <c r="I58" s="550"/>
      <c r="J58" s="358">
        <v>0</v>
      </c>
      <c r="K58" s="443"/>
      <c r="L58" s="511"/>
      <c r="M58" s="550"/>
      <c r="N58" s="358">
        <v>0</v>
      </c>
      <c r="O58" s="443"/>
      <c r="P58" s="511"/>
      <c r="Q58" s="550"/>
      <c r="R58" s="358">
        <v>0</v>
      </c>
      <c r="S58" s="443"/>
      <c r="T58" s="459"/>
      <c r="U58" s="550"/>
      <c r="V58" s="358">
        <v>0</v>
      </c>
      <c r="W58" s="443"/>
      <c r="X58" s="459"/>
      <c r="Y58" s="557"/>
      <c r="Z58" s="230"/>
      <c r="AA58" s="54"/>
      <c r="AB58" s="54"/>
    </row>
    <row r="59" spans="1:28" x14ac:dyDescent="0.3">
      <c r="A59" s="147"/>
      <c r="B59" s="146"/>
      <c r="C59" s="28"/>
      <c r="D59" s="148"/>
      <c r="E59" s="550"/>
      <c r="F59" s="358"/>
      <c r="G59" s="443"/>
      <c r="H59" s="511"/>
      <c r="I59" s="550"/>
      <c r="J59" s="542"/>
      <c r="K59" s="358"/>
      <c r="L59" s="511"/>
      <c r="M59" s="550"/>
      <c r="N59" s="358"/>
      <c r="O59" s="443"/>
      <c r="P59" s="511"/>
      <c r="Q59" s="550"/>
      <c r="R59" s="358"/>
      <c r="S59" s="443"/>
      <c r="T59" s="459"/>
      <c r="U59" s="550"/>
      <c r="V59" s="358"/>
      <c r="W59" s="443"/>
      <c r="X59" s="459"/>
      <c r="Y59" s="557"/>
      <c r="Z59" s="230"/>
      <c r="AA59" s="54"/>
      <c r="AB59" s="54"/>
    </row>
    <row r="60" spans="1:28" x14ac:dyDescent="0.3">
      <c r="A60" s="147"/>
      <c r="B60" s="146" t="s">
        <v>178</v>
      </c>
      <c r="C60" s="28" t="s">
        <v>67</v>
      </c>
      <c r="D60" s="537" t="s">
        <v>177</v>
      </c>
      <c r="E60" s="550" t="s">
        <v>194</v>
      </c>
      <c r="F60" s="358">
        <v>0</v>
      </c>
      <c r="G60" s="443">
        <f>LARGE(F60:F61,1)</f>
        <v>0</v>
      </c>
      <c r="H60" s="511"/>
      <c r="I60" s="550" t="s">
        <v>194</v>
      </c>
      <c r="J60" s="358">
        <v>45.5</v>
      </c>
      <c r="K60" s="443">
        <f>LARGE(J60:J61,1)</f>
        <v>45.5</v>
      </c>
      <c r="L60" s="511"/>
      <c r="M60" s="550" t="s">
        <v>194</v>
      </c>
      <c r="N60" s="358">
        <v>48.8</v>
      </c>
      <c r="O60" s="443">
        <f>LARGE(N60:N61,1)</f>
        <v>48.8</v>
      </c>
      <c r="P60" s="511"/>
      <c r="Q60" s="550" t="s">
        <v>194</v>
      </c>
      <c r="R60" s="358">
        <v>0</v>
      </c>
      <c r="S60" s="443">
        <f>LARGE(R60:R61,1)</f>
        <v>0</v>
      </c>
      <c r="T60" s="459"/>
      <c r="U60" s="550" t="s">
        <v>194</v>
      </c>
      <c r="V60" s="358">
        <v>0</v>
      </c>
      <c r="W60" s="443">
        <f>LARGE(V60:V61,1)</f>
        <v>0</v>
      </c>
      <c r="X60" s="459"/>
      <c r="Y60" s="557">
        <f>45.5+48.8</f>
        <v>94.3</v>
      </c>
      <c r="Z60" s="230">
        <f t="shared" si="1"/>
        <v>4</v>
      </c>
      <c r="AA60" s="54" t="s">
        <v>290</v>
      </c>
      <c r="AB60" s="54"/>
    </row>
    <row r="61" spans="1:28" x14ac:dyDescent="0.3">
      <c r="A61" s="147"/>
      <c r="B61" s="146"/>
      <c r="C61" s="28"/>
      <c r="D61" s="148"/>
      <c r="E61" s="550"/>
      <c r="F61" s="358">
        <v>0</v>
      </c>
      <c r="G61" s="443"/>
      <c r="H61" s="511"/>
      <c r="I61" s="550"/>
      <c r="J61" s="358">
        <v>0</v>
      </c>
      <c r="K61" s="443"/>
      <c r="L61" s="511"/>
      <c r="M61" s="550"/>
      <c r="N61" s="358">
        <v>0</v>
      </c>
      <c r="O61" s="443"/>
      <c r="P61" s="511"/>
      <c r="Q61" s="550"/>
      <c r="R61" s="358">
        <v>0</v>
      </c>
      <c r="S61" s="443"/>
      <c r="T61" s="459"/>
      <c r="U61" s="550"/>
      <c r="V61" s="358">
        <v>0</v>
      </c>
      <c r="W61" s="443"/>
      <c r="X61" s="459"/>
      <c r="Y61" s="557"/>
      <c r="Z61" s="230"/>
      <c r="AA61" s="54"/>
      <c r="AB61" s="54"/>
    </row>
    <row r="62" spans="1:28" x14ac:dyDescent="0.3">
      <c r="A62" s="147"/>
      <c r="B62" s="146"/>
      <c r="C62" s="28"/>
      <c r="D62" s="148"/>
      <c r="E62" s="550"/>
      <c r="F62" s="358"/>
      <c r="G62" s="443"/>
      <c r="H62" s="511"/>
      <c r="I62" s="550"/>
      <c r="J62" s="358"/>
      <c r="K62" s="443"/>
      <c r="L62" s="511"/>
      <c r="M62" s="550"/>
      <c r="N62" s="358"/>
      <c r="O62" s="443"/>
      <c r="P62" s="511"/>
      <c r="Q62" s="550"/>
      <c r="R62" s="358"/>
      <c r="S62" s="443"/>
      <c r="T62" s="459"/>
      <c r="U62" s="550"/>
      <c r="V62" s="358"/>
      <c r="W62" s="443"/>
      <c r="X62" s="459"/>
      <c r="Y62" s="557"/>
      <c r="Z62" s="230"/>
      <c r="AA62" s="54"/>
      <c r="AB62" s="54"/>
    </row>
    <row r="63" spans="1:28" x14ac:dyDescent="0.3">
      <c r="A63" s="147"/>
      <c r="B63" s="146" t="s">
        <v>179</v>
      </c>
      <c r="C63" s="28" t="s">
        <v>15</v>
      </c>
      <c r="D63" s="148"/>
      <c r="E63" s="550" t="s">
        <v>194</v>
      </c>
      <c r="F63" s="358">
        <v>0</v>
      </c>
      <c r="G63" s="443">
        <f>LARGE(F63:F64,1)</f>
        <v>0</v>
      </c>
      <c r="H63" s="511"/>
      <c r="I63" s="550" t="s">
        <v>194</v>
      </c>
      <c r="J63" s="358">
        <v>0</v>
      </c>
      <c r="K63" s="443">
        <f>LARGE(J63:J64,1)</f>
        <v>0</v>
      </c>
      <c r="L63" s="511"/>
      <c r="M63" s="550" t="s">
        <v>194</v>
      </c>
      <c r="N63" s="358">
        <v>44.4</v>
      </c>
      <c r="O63" s="443">
        <f>LARGE(N63:N64,1)</f>
        <v>44.4</v>
      </c>
      <c r="P63" s="511"/>
      <c r="Q63" s="550" t="s">
        <v>194</v>
      </c>
      <c r="R63" s="358">
        <v>49.9</v>
      </c>
      <c r="S63" s="443">
        <f>LARGE(R63:R64,1)</f>
        <v>49.9</v>
      </c>
      <c r="T63" s="459"/>
      <c r="U63" s="550" t="s">
        <v>194</v>
      </c>
      <c r="V63" s="358">
        <v>0</v>
      </c>
      <c r="W63" s="443">
        <f>LARGE(V63:V64,1)</f>
        <v>0</v>
      </c>
      <c r="X63" s="459"/>
      <c r="Y63" s="557">
        <f>44.4+49.9</f>
        <v>94.3</v>
      </c>
      <c r="Z63" s="230">
        <f t="shared" si="1"/>
        <v>4</v>
      </c>
      <c r="AA63" s="54" t="s">
        <v>290</v>
      </c>
      <c r="AB63" s="54"/>
    </row>
    <row r="64" spans="1:28" x14ac:dyDescent="0.3">
      <c r="A64" s="147"/>
      <c r="B64" s="146"/>
      <c r="C64" s="28"/>
      <c r="D64" s="148"/>
      <c r="E64" s="550"/>
      <c r="F64" s="358">
        <v>0</v>
      </c>
      <c r="G64" s="443"/>
      <c r="H64" s="511"/>
      <c r="I64" s="550"/>
      <c r="J64" s="358">
        <v>0</v>
      </c>
      <c r="K64" s="443"/>
      <c r="L64" s="511"/>
      <c r="M64" s="550"/>
      <c r="N64" s="358">
        <v>0</v>
      </c>
      <c r="O64" s="443"/>
      <c r="P64" s="511"/>
      <c r="Q64" s="550"/>
      <c r="R64" s="358">
        <v>0</v>
      </c>
      <c r="S64" s="443"/>
      <c r="T64" s="459"/>
      <c r="U64" s="550"/>
      <c r="V64" s="358">
        <v>0</v>
      </c>
      <c r="W64" s="443"/>
      <c r="X64" s="459"/>
      <c r="Y64" s="557"/>
      <c r="Z64" s="230"/>
      <c r="AA64" s="54"/>
      <c r="AB64" s="54"/>
    </row>
    <row r="65" spans="1:28" x14ac:dyDescent="0.3">
      <c r="A65" s="147"/>
      <c r="B65" s="146"/>
      <c r="C65" s="28"/>
      <c r="D65" s="148"/>
      <c r="E65" s="550"/>
      <c r="F65" s="358"/>
      <c r="G65" s="443"/>
      <c r="H65" s="511"/>
      <c r="I65" s="550"/>
      <c r="J65" s="542"/>
      <c r="K65" s="358"/>
      <c r="L65" s="511"/>
      <c r="M65" s="550"/>
      <c r="N65" s="358"/>
      <c r="O65" s="443"/>
      <c r="P65" s="511"/>
      <c r="Q65" s="550"/>
      <c r="R65" s="358"/>
      <c r="S65" s="443"/>
      <c r="T65" s="459"/>
      <c r="U65" s="550"/>
      <c r="V65" s="358"/>
      <c r="W65" s="443"/>
      <c r="X65" s="459"/>
      <c r="Y65" s="557"/>
      <c r="Z65" s="230"/>
      <c r="AA65" s="54"/>
      <c r="AB65" s="54"/>
    </row>
    <row r="66" spans="1:28" x14ac:dyDescent="0.3">
      <c r="A66" s="147"/>
      <c r="B66" s="146"/>
      <c r="C66" s="28"/>
      <c r="D66" s="148"/>
      <c r="E66" s="333" t="s">
        <v>194</v>
      </c>
      <c r="F66" s="35">
        <v>0</v>
      </c>
      <c r="G66" s="39">
        <f>LARGE(F66:F67,1)</f>
        <v>0</v>
      </c>
      <c r="H66" s="16"/>
      <c r="I66" s="333" t="s">
        <v>194</v>
      </c>
      <c r="J66" s="35">
        <v>0</v>
      </c>
      <c r="K66" s="39">
        <f>LARGE(J66:J67,1)</f>
        <v>0</v>
      </c>
      <c r="L66" s="16"/>
      <c r="M66" s="333" t="s">
        <v>194</v>
      </c>
      <c r="N66" s="35">
        <v>0</v>
      </c>
      <c r="O66" s="39">
        <f>LARGE(N66:N67,1)</f>
        <v>0</v>
      </c>
      <c r="P66" s="16"/>
      <c r="Q66" s="333" t="s">
        <v>194</v>
      </c>
      <c r="R66" s="35">
        <v>0</v>
      </c>
      <c r="S66" s="39">
        <f>LARGE(R66:R67,1)</f>
        <v>0</v>
      </c>
      <c r="T66" s="19"/>
      <c r="U66" s="333" t="s">
        <v>194</v>
      </c>
      <c r="V66" s="35">
        <v>0</v>
      </c>
      <c r="W66" s="39">
        <f>LARGE(V66:V67,1)</f>
        <v>0</v>
      </c>
      <c r="X66" s="19"/>
      <c r="Y66" s="431">
        <v>0</v>
      </c>
      <c r="Z66" s="230">
        <f t="shared" si="1"/>
        <v>7</v>
      </c>
      <c r="AA66" s="54"/>
      <c r="AB66" s="54"/>
    </row>
    <row r="67" spans="1:28" x14ac:dyDescent="0.3">
      <c r="A67" s="147"/>
      <c r="B67" s="146"/>
      <c r="C67" s="28"/>
      <c r="D67" s="148"/>
      <c r="E67" s="333"/>
      <c r="F67" s="35">
        <v>0</v>
      </c>
      <c r="G67" s="39"/>
      <c r="H67" s="16"/>
      <c r="I67" s="333"/>
      <c r="J67" s="35">
        <v>0</v>
      </c>
      <c r="K67" s="39"/>
      <c r="L67" s="16"/>
      <c r="M67" s="333"/>
      <c r="N67" s="35">
        <v>0</v>
      </c>
      <c r="O67" s="39"/>
      <c r="P67" s="16"/>
      <c r="Q67" s="333"/>
      <c r="R67" s="35">
        <v>0</v>
      </c>
      <c r="S67" s="39"/>
      <c r="T67" s="19"/>
      <c r="U67" s="333"/>
      <c r="V67" s="35">
        <v>0</v>
      </c>
      <c r="W67" s="39"/>
      <c r="X67" s="19"/>
      <c r="Y67" s="431"/>
      <c r="Z67" s="230"/>
      <c r="AA67" s="54"/>
      <c r="AB67" s="54"/>
    </row>
    <row r="68" spans="1:28" hidden="1" x14ac:dyDescent="0.3">
      <c r="A68" s="147"/>
      <c r="B68" s="146"/>
      <c r="C68" s="28"/>
      <c r="D68" s="148"/>
      <c r="E68" s="333"/>
      <c r="F68" s="35"/>
      <c r="G68" s="39"/>
      <c r="H68" s="16"/>
      <c r="I68" s="333"/>
      <c r="J68" s="35"/>
      <c r="K68" s="39"/>
      <c r="L68" s="16"/>
      <c r="M68" s="333"/>
      <c r="N68" s="35"/>
      <c r="O68" s="39"/>
      <c r="P68" s="16"/>
      <c r="Q68" s="333"/>
      <c r="R68" s="35"/>
      <c r="S68" s="39"/>
      <c r="T68" s="19"/>
      <c r="U68" s="333"/>
      <c r="V68" s="35"/>
      <c r="W68" s="39"/>
      <c r="X68" s="19"/>
      <c r="Y68" s="431"/>
      <c r="Z68" s="230"/>
      <c r="AA68" s="54"/>
      <c r="AB68" s="54"/>
    </row>
    <row r="69" spans="1:28" hidden="1" x14ac:dyDescent="0.3">
      <c r="A69" s="147"/>
      <c r="B69" s="146"/>
      <c r="C69" s="28"/>
      <c r="D69" s="148"/>
      <c r="E69" s="333" t="s">
        <v>21</v>
      </c>
      <c r="F69" s="35">
        <v>0</v>
      </c>
      <c r="G69" s="39">
        <f>LARGE(F69:F70,1)</f>
        <v>0</v>
      </c>
      <c r="H69" s="16"/>
      <c r="I69" s="333" t="s">
        <v>21</v>
      </c>
      <c r="J69" s="35">
        <v>0</v>
      </c>
      <c r="K69" s="39">
        <f>LARGE(J69:J70,1)</f>
        <v>0</v>
      </c>
      <c r="L69" s="16"/>
      <c r="M69" s="333" t="s">
        <v>21</v>
      </c>
      <c r="N69" s="35">
        <v>0</v>
      </c>
      <c r="O69" s="39">
        <f>LARGE(N69:N70,1)</f>
        <v>0</v>
      </c>
      <c r="P69" s="16"/>
      <c r="Q69" s="333" t="s">
        <v>21</v>
      </c>
      <c r="R69" s="35">
        <v>0</v>
      </c>
      <c r="S69" s="39">
        <f>LARGE(R69:R70,1)</f>
        <v>0</v>
      </c>
      <c r="T69" s="19"/>
      <c r="U69" s="333" t="s">
        <v>21</v>
      </c>
      <c r="V69" s="35">
        <v>0</v>
      </c>
      <c r="W69" s="39">
        <f>LARGE(V69:V70,1)</f>
        <v>0</v>
      </c>
      <c r="X69" s="19"/>
      <c r="Y69" s="431">
        <v>0</v>
      </c>
      <c r="Z69" s="230"/>
      <c r="AA69" s="54"/>
      <c r="AB69" s="54"/>
    </row>
    <row r="70" spans="1:28" hidden="1" x14ac:dyDescent="0.3">
      <c r="A70" s="147"/>
      <c r="B70" s="146"/>
      <c r="C70" s="28"/>
      <c r="D70" s="148"/>
      <c r="E70" s="333" t="s">
        <v>22</v>
      </c>
      <c r="F70" s="35">
        <v>0</v>
      </c>
      <c r="G70" s="39"/>
      <c r="H70" s="16"/>
      <c r="I70" s="333" t="s">
        <v>22</v>
      </c>
      <c r="J70" s="35">
        <v>0</v>
      </c>
      <c r="K70" s="39"/>
      <c r="L70" s="16"/>
      <c r="M70" s="333" t="s">
        <v>22</v>
      </c>
      <c r="N70" s="35">
        <v>0</v>
      </c>
      <c r="O70" s="39"/>
      <c r="P70" s="16"/>
      <c r="Q70" s="333" t="s">
        <v>22</v>
      </c>
      <c r="R70" s="35">
        <v>0</v>
      </c>
      <c r="S70" s="39"/>
      <c r="T70" s="19"/>
      <c r="U70" s="333" t="s">
        <v>22</v>
      </c>
      <c r="V70" s="35">
        <v>0</v>
      </c>
      <c r="W70" s="39"/>
      <c r="X70" s="19"/>
      <c r="Y70" s="431"/>
      <c r="Z70" s="230"/>
      <c r="AA70" s="54"/>
      <c r="AB70" s="54"/>
    </row>
    <row r="71" spans="1:28" hidden="1" x14ac:dyDescent="0.3">
      <c r="A71" s="147"/>
      <c r="B71" s="146"/>
      <c r="C71" s="28"/>
      <c r="D71" s="148"/>
      <c r="E71" s="333"/>
      <c r="F71" s="35"/>
      <c r="G71" s="39"/>
      <c r="H71" s="16"/>
      <c r="I71" s="333"/>
      <c r="J71" s="41"/>
      <c r="K71" s="9"/>
      <c r="L71" s="16"/>
      <c r="M71" s="333"/>
      <c r="N71" s="35"/>
      <c r="O71" s="39"/>
      <c r="P71" s="16"/>
      <c r="Q71" s="333"/>
      <c r="R71" s="35"/>
      <c r="S71" s="39"/>
      <c r="T71" s="19"/>
      <c r="U71" s="333"/>
      <c r="V71" s="35"/>
      <c r="W71" s="39"/>
      <c r="X71" s="19"/>
      <c r="Y71" s="431"/>
      <c r="Z71" s="230"/>
      <c r="AA71" s="54"/>
      <c r="AB71" s="54"/>
    </row>
    <row r="72" spans="1:28" hidden="1" x14ac:dyDescent="0.3">
      <c r="A72" s="147"/>
      <c r="B72" s="146"/>
      <c r="C72" s="28"/>
      <c r="D72" s="148"/>
      <c r="E72" s="333" t="s">
        <v>21</v>
      </c>
      <c r="F72" s="35">
        <v>0</v>
      </c>
      <c r="G72" s="39">
        <f>LARGE(F72:F73,1)</f>
        <v>0</v>
      </c>
      <c r="H72" s="16"/>
      <c r="I72" s="333" t="s">
        <v>21</v>
      </c>
      <c r="J72" s="35">
        <v>0</v>
      </c>
      <c r="K72" s="39">
        <f>LARGE(J72:J73,1)</f>
        <v>0</v>
      </c>
      <c r="L72" s="16"/>
      <c r="M72" s="333" t="s">
        <v>21</v>
      </c>
      <c r="N72" s="35">
        <v>0</v>
      </c>
      <c r="O72" s="39">
        <f>LARGE(N72:N73,1)</f>
        <v>0</v>
      </c>
      <c r="P72" s="16"/>
      <c r="Q72" s="333" t="s">
        <v>21</v>
      </c>
      <c r="R72" s="35">
        <v>0</v>
      </c>
      <c r="S72" s="39">
        <f>LARGE(R72:R73,1)</f>
        <v>0</v>
      </c>
      <c r="T72" s="19"/>
      <c r="U72" s="333" t="s">
        <v>21</v>
      </c>
      <c r="V72" s="35">
        <v>0</v>
      </c>
      <c r="W72" s="39">
        <f>LARGE(V72:V73,1)</f>
        <v>0</v>
      </c>
      <c r="X72" s="19"/>
      <c r="Y72" s="431">
        <v>0</v>
      </c>
      <c r="Z72" s="230"/>
      <c r="AA72" s="54"/>
      <c r="AB72" s="54"/>
    </row>
    <row r="73" spans="1:28" hidden="1" x14ac:dyDescent="0.3">
      <c r="A73" s="147"/>
      <c r="B73" s="158"/>
      <c r="C73" s="37"/>
      <c r="D73" s="148"/>
      <c r="E73" s="333" t="s">
        <v>22</v>
      </c>
      <c r="F73" s="35">
        <v>0</v>
      </c>
      <c r="G73" s="39"/>
      <c r="H73" s="16"/>
      <c r="I73" s="333" t="s">
        <v>22</v>
      </c>
      <c r="J73" s="35">
        <v>0</v>
      </c>
      <c r="K73" s="39"/>
      <c r="L73" s="16"/>
      <c r="M73" s="333" t="s">
        <v>22</v>
      </c>
      <c r="N73" s="35">
        <v>0</v>
      </c>
      <c r="O73" s="39"/>
      <c r="P73" s="16"/>
      <c r="Q73" s="333" t="s">
        <v>22</v>
      </c>
      <c r="R73" s="35">
        <v>0</v>
      </c>
      <c r="S73" s="39"/>
      <c r="T73" s="19"/>
      <c r="U73" s="333" t="s">
        <v>22</v>
      </c>
      <c r="V73" s="35">
        <v>0</v>
      </c>
      <c r="W73" s="39"/>
      <c r="X73" s="19"/>
      <c r="Y73" s="431"/>
      <c r="Z73" s="230"/>
      <c r="AA73" s="150"/>
      <c r="AB73" s="150"/>
    </row>
    <row r="74" spans="1:28" hidden="1" x14ac:dyDescent="0.3">
      <c r="A74" s="148"/>
      <c r="B74" s="158"/>
      <c r="D74" s="88"/>
      <c r="E74" s="334"/>
      <c r="F74" s="168"/>
      <c r="G74" s="39"/>
      <c r="I74" s="334"/>
      <c r="J74" s="168"/>
      <c r="K74" s="39"/>
      <c r="L74" s="146"/>
      <c r="M74" s="336"/>
      <c r="N74" s="2"/>
      <c r="O74" s="39"/>
      <c r="P74" s="16"/>
      <c r="Q74" s="336"/>
      <c r="S74" s="39"/>
      <c r="T74" s="175"/>
      <c r="U74" s="339"/>
      <c r="V74" s="28"/>
      <c r="X74" s="146"/>
      <c r="Y74" s="54"/>
      <c r="Z74" s="230"/>
      <c r="AA74" s="150"/>
      <c r="AB74" s="148"/>
    </row>
    <row r="75" spans="1:28" hidden="1" x14ac:dyDescent="0.3">
      <c r="A75" s="147"/>
      <c r="B75" s="158"/>
      <c r="C75" s="37"/>
      <c r="D75" s="148"/>
      <c r="E75" s="333" t="s">
        <v>21</v>
      </c>
      <c r="F75" s="35">
        <v>0</v>
      </c>
      <c r="G75" s="39">
        <f>LARGE(F75:F76,1)</f>
        <v>0</v>
      </c>
      <c r="H75" s="16"/>
      <c r="I75" s="333" t="s">
        <v>21</v>
      </c>
      <c r="J75" s="35">
        <v>0</v>
      </c>
      <c r="K75" s="39">
        <f>LARGE(J75:J76,1)</f>
        <v>0</v>
      </c>
      <c r="L75" s="16"/>
      <c r="M75" s="333" t="s">
        <v>21</v>
      </c>
      <c r="N75" s="35">
        <v>0</v>
      </c>
      <c r="O75" s="39">
        <f>LARGE(N75:N76,1)</f>
        <v>0</v>
      </c>
      <c r="P75" s="16"/>
      <c r="Q75" s="333" t="s">
        <v>21</v>
      </c>
      <c r="R75" s="35">
        <v>0</v>
      </c>
      <c r="S75" s="39">
        <f>LARGE(R75:R76,1)</f>
        <v>0</v>
      </c>
      <c r="T75" s="19"/>
      <c r="U75" s="333" t="s">
        <v>21</v>
      </c>
      <c r="V75" s="35">
        <v>0</v>
      </c>
      <c r="W75" s="39">
        <f>LARGE(V75:V76,1)</f>
        <v>0</v>
      </c>
      <c r="X75" s="19"/>
      <c r="Y75" s="431">
        <v>0</v>
      </c>
      <c r="Z75" s="230"/>
      <c r="AA75" s="150"/>
      <c r="AB75" s="150"/>
    </row>
    <row r="76" spans="1:28" hidden="1" x14ac:dyDescent="0.3">
      <c r="A76" s="147"/>
      <c r="B76" s="158"/>
      <c r="C76" s="37"/>
      <c r="D76" s="148"/>
      <c r="E76" s="333" t="s">
        <v>22</v>
      </c>
      <c r="F76" s="35">
        <v>0</v>
      </c>
      <c r="G76" s="39"/>
      <c r="H76" s="16"/>
      <c r="I76" s="333" t="s">
        <v>22</v>
      </c>
      <c r="J76" s="35">
        <v>0</v>
      </c>
      <c r="K76" s="39"/>
      <c r="L76" s="16"/>
      <c r="M76" s="333" t="s">
        <v>22</v>
      </c>
      <c r="N76" s="35">
        <v>0</v>
      </c>
      <c r="O76" s="39"/>
      <c r="P76" s="16"/>
      <c r="Q76" s="333" t="s">
        <v>22</v>
      </c>
      <c r="R76" s="35">
        <v>0</v>
      </c>
      <c r="S76" s="39"/>
      <c r="T76" s="19"/>
      <c r="U76" s="333" t="s">
        <v>22</v>
      </c>
      <c r="V76" s="35">
        <v>0</v>
      </c>
      <c r="W76" s="39"/>
      <c r="X76" s="19"/>
      <c r="Y76" s="431"/>
      <c r="Z76" s="230"/>
      <c r="AA76" s="150"/>
      <c r="AB76" s="150"/>
    </row>
    <row r="77" spans="1:28" ht="15" thickBot="1" x14ac:dyDescent="0.35">
      <c r="A77" s="148"/>
      <c r="B77" s="98"/>
      <c r="C77" s="144"/>
      <c r="D77" s="89"/>
      <c r="E77" s="335"/>
      <c r="F77" s="157"/>
      <c r="G77" s="40"/>
      <c r="H77" s="144"/>
      <c r="I77" s="335"/>
      <c r="J77" s="157"/>
      <c r="K77" s="40"/>
      <c r="L77" s="17"/>
      <c r="M77" s="335"/>
      <c r="N77" s="157"/>
      <c r="O77" s="40"/>
      <c r="P77" s="17"/>
      <c r="Q77" s="335"/>
      <c r="R77" s="156"/>
      <c r="S77" s="40"/>
      <c r="T77" s="20"/>
      <c r="U77" s="338"/>
      <c r="V77" s="33"/>
      <c r="W77" s="176"/>
      <c r="X77" s="17"/>
      <c r="Y77" s="56"/>
      <c r="Z77" s="230"/>
      <c r="AA77" s="56"/>
      <c r="AB77" s="145"/>
    </row>
    <row r="78" spans="1:28" x14ac:dyDescent="0.3">
      <c r="A78" s="8"/>
      <c r="B78" s="8"/>
      <c r="C78" s="8"/>
      <c r="D78" s="8"/>
      <c r="E78" s="330"/>
      <c r="F78" s="9"/>
      <c r="G78" s="9"/>
      <c r="H78" s="8"/>
      <c r="I78" s="330"/>
      <c r="J78" s="9"/>
      <c r="K78" s="9"/>
      <c r="L78" s="8"/>
      <c r="M78" s="330"/>
      <c r="N78" s="9"/>
      <c r="O78" s="9"/>
      <c r="P78" s="8"/>
      <c r="Q78" s="330"/>
      <c r="R78" s="8"/>
      <c r="S78" s="9"/>
      <c r="T78" s="9"/>
      <c r="U78" s="337"/>
      <c r="V78" s="8"/>
      <c r="Z78" s="377"/>
    </row>
    <row r="81" spans="1:22" x14ac:dyDescent="0.3">
      <c r="A81" s="8"/>
      <c r="B81" s="8"/>
      <c r="C81" s="8"/>
      <c r="D81" s="8"/>
      <c r="E81" s="330"/>
      <c r="F81" s="9"/>
      <c r="G81" s="9"/>
      <c r="H81" s="8"/>
      <c r="I81" s="330"/>
      <c r="J81" s="9"/>
      <c r="K81" s="9"/>
      <c r="L81" s="8"/>
      <c r="M81" s="330"/>
      <c r="N81" s="9"/>
      <c r="O81" s="9"/>
      <c r="P81" s="8"/>
      <c r="Q81" s="330"/>
      <c r="R81" s="8"/>
      <c r="S81" s="9"/>
      <c r="T81" s="9"/>
      <c r="U81" s="337"/>
      <c r="V81" s="8"/>
    </row>
  </sheetData>
  <mergeCells count="12">
    <mergeCell ref="B43:AB44"/>
    <mergeCell ref="E46:G46"/>
    <mergeCell ref="I46:K46"/>
    <mergeCell ref="M46:O46"/>
    <mergeCell ref="Q46:S46"/>
    <mergeCell ref="U46:W46"/>
    <mergeCell ref="B4:AB5"/>
    <mergeCell ref="E7:G7"/>
    <mergeCell ref="I7:K7"/>
    <mergeCell ref="M7:O7"/>
    <mergeCell ref="Q7:S7"/>
    <mergeCell ref="U7:W7"/>
  </mergeCells>
  <pageMargins left="0.7" right="0.7" top="0.75" bottom="0.75" header="0.3" footer="0.3"/>
  <pageSetup paperSize="5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2:X172"/>
  <sheetViews>
    <sheetView topLeftCell="A145" zoomScaleNormal="100" workbookViewId="0">
      <selection activeCell="B165" sqref="B165:D167"/>
    </sheetView>
  </sheetViews>
  <sheetFormatPr defaultRowHeight="14.4" x14ac:dyDescent="0.3"/>
  <cols>
    <col min="1" max="1" width="1.77734375" customWidth="1"/>
    <col min="2" max="2" width="25.77734375" customWidth="1"/>
    <col min="3" max="4" width="5.77734375" customWidth="1"/>
    <col min="5" max="6" width="10.77734375" style="282" customWidth="1"/>
    <col min="7" max="7" width="0.88671875" style="1" customWidth="1"/>
    <col min="8" max="9" width="10.77734375" style="282" customWidth="1"/>
    <col min="10" max="10" width="0.88671875" customWidth="1"/>
    <col min="11" max="12" width="10.77734375" style="2" customWidth="1"/>
    <col min="13" max="13" width="0.88671875" customWidth="1"/>
    <col min="14" max="15" width="10.77734375" style="2" customWidth="1"/>
    <col min="16" max="16" width="0.88671875" style="2" hidden="1" customWidth="1"/>
    <col min="17" max="17" width="10.77734375" hidden="1" customWidth="1"/>
    <col min="18" max="18" width="10.77734375" style="2" hidden="1" customWidth="1"/>
    <col min="19" max="19" width="0.88671875" style="2" customWidth="1"/>
    <col min="20" max="20" width="12.109375" style="282" customWidth="1"/>
    <col min="21" max="21" width="10.77734375" style="152" customWidth="1"/>
    <col min="22" max="22" width="11.44140625" style="53" customWidth="1"/>
    <col min="23" max="23" width="18.21875" style="1" customWidth="1"/>
  </cols>
  <sheetData>
    <row r="2" spans="1:23" ht="31.8" customHeight="1" thickBot="1" x14ac:dyDescent="0.45">
      <c r="B2" s="46" t="s">
        <v>207</v>
      </c>
      <c r="C2" s="46"/>
      <c r="D2" s="46"/>
      <c r="E2" s="46"/>
      <c r="F2" s="277"/>
      <c r="G2" s="277"/>
      <c r="H2" s="278"/>
      <c r="I2" s="279"/>
      <c r="J2" s="112"/>
      <c r="K2" s="111"/>
      <c r="L2" s="9"/>
      <c r="M2" s="8"/>
      <c r="N2" s="9"/>
      <c r="O2" s="9"/>
      <c r="P2" s="9"/>
      <c r="Q2" s="147"/>
      <c r="R2" s="9"/>
      <c r="S2" s="9"/>
      <c r="T2" s="337"/>
      <c r="U2" s="169"/>
      <c r="V2" s="149"/>
    </row>
    <row r="3" spans="1:23" ht="30.6" customHeight="1" thickBot="1" x14ac:dyDescent="0.45">
      <c r="A3" s="10"/>
      <c r="B3" s="113" t="s">
        <v>26</v>
      </c>
      <c r="C3" s="59"/>
      <c r="D3" s="59"/>
      <c r="E3" s="280"/>
      <c r="F3" s="280"/>
      <c r="G3" s="281"/>
      <c r="H3" s="280"/>
      <c r="I3" s="280"/>
      <c r="J3" s="59"/>
      <c r="K3" s="60"/>
      <c r="L3" s="60"/>
      <c r="M3" s="59"/>
      <c r="N3" s="60"/>
      <c r="O3" s="60"/>
      <c r="P3" s="60"/>
      <c r="Q3" s="59"/>
      <c r="R3" s="60"/>
      <c r="S3" s="60"/>
      <c r="T3" s="280"/>
      <c r="U3" s="177"/>
      <c r="V3" s="566"/>
      <c r="W3" s="399"/>
    </row>
    <row r="4" spans="1:23" ht="28.2" customHeight="1" thickBot="1" x14ac:dyDescent="0.35">
      <c r="A4" s="10"/>
      <c r="B4" t="s">
        <v>27</v>
      </c>
      <c r="V4" s="149"/>
      <c r="W4" s="400"/>
    </row>
    <row r="5" spans="1:23" ht="15" thickBot="1" x14ac:dyDescent="0.35">
      <c r="A5" s="10"/>
      <c r="B5" s="116" t="s">
        <v>12</v>
      </c>
      <c r="C5" s="117"/>
      <c r="D5" s="117"/>
      <c r="E5" s="283"/>
      <c r="F5" s="283"/>
      <c r="G5" s="284"/>
      <c r="H5" s="283">
        <v>37.9</v>
      </c>
      <c r="I5" s="283"/>
      <c r="J5" s="117"/>
      <c r="K5" s="118">
        <v>36.4</v>
      </c>
      <c r="L5" s="118"/>
      <c r="M5" s="117"/>
      <c r="N5" s="118"/>
      <c r="O5" s="118"/>
      <c r="P5" s="118"/>
      <c r="Q5" s="117"/>
      <c r="R5" s="118"/>
      <c r="S5" s="118"/>
      <c r="T5" s="283"/>
      <c r="U5" s="178"/>
      <c r="V5" s="284"/>
      <c r="W5" s="401"/>
    </row>
    <row r="6" spans="1:23" ht="30.6" thickBot="1" x14ac:dyDescent="0.45">
      <c r="A6" s="10"/>
      <c r="B6" s="115" t="s">
        <v>61</v>
      </c>
      <c r="C6" s="8"/>
      <c r="D6" s="10"/>
      <c r="E6" s="678" t="s">
        <v>75</v>
      </c>
      <c r="F6" s="679"/>
      <c r="G6" s="376"/>
      <c r="H6" s="678" t="s">
        <v>7</v>
      </c>
      <c r="I6" s="680"/>
      <c r="J6" s="273"/>
      <c r="K6" s="678" t="s">
        <v>76</v>
      </c>
      <c r="L6" s="679"/>
      <c r="M6" s="376"/>
      <c r="N6" s="678" t="s">
        <v>124</v>
      </c>
      <c r="O6" s="680"/>
      <c r="P6" s="329"/>
      <c r="Q6" s="678"/>
      <c r="R6" s="680"/>
      <c r="S6" s="23"/>
      <c r="T6" s="375" t="s">
        <v>264</v>
      </c>
      <c r="U6" s="245" t="s">
        <v>45</v>
      </c>
      <c r="V6" s="182" t="s">
        <v>291</v>
      </c>
      <c r="W6" s="54" t="s">
        <v>31</v>
      </c>
    </row>
    <row r="7" spans="1:23" ht="15" thickBot="1" x14ac:dyDescent="0.35">
      <c r="A7" s="8"/>
      <c r="B7" s="26" t="s">
        <v>0</v>
      </c>
      <c r="C7" s="86" t="s">
        <v>1</v>
      </c>
      <c r="D7" s="87" t="s">
        <v>2</v>
      </c>
      <c r="E7" s="179" t="s">
        <v>229</v>
      </c>
      <c r="F7" s="154" t="s">
        <v>8</v>
      </c>
      <c r="G7" s="23"/>
      <c r="H7" s="179" t="s">
        <v>229</v>
      </c>
      <c r="I7" s="154" t="s">
        <v>8</v>
      </c>
      <c r="J7" s="25"/>
      <c r="K7" s="179" t="s">
        <v>229</v>
      </c>
      <c r="L7" s="154" t="s">
        <v>8</v>
      </c>
      <c r="M7" s="25"/>
      <c r="N7" s="179" t="s">
        <v>229</v>
      </c>
      <c r="O7" s="154" t="s">
        <v>8</v>
      </c>
      <c r="P7" s="328"/>
      <c r="Q7" s="179" t="s">
        <v>229</v>
      </c>
      <c r="R7" s="154" t="s">
        <v>8</v>
      </c>
      <c r="S7" s="96"/>
      <c r="T7" s="179"/>
      <c r="U7" s="252"/>
      <c r="V7" s="456"/>
      <c r="W7" s="23"/>
    </row>
    <row r="8" spans="1:23" x14ac:dyDescent="0.3">
      <c r="A8" s="10"/>
      <c r="B8" s="321" t="s">
        <v>223</v>
      </c>
      <c r="C8" s="564" t="s">
        <v>67</v>
      </c>
      <c r="D8" s="544"/>
      <c r="E8" s="451">
        <v>0</v>
      </c>
      <c r="F8" s="438">
        <v>0</v>
      </c>
      <c r="G8" s="560"/>
      <c r="H8" s="451"/>
      <c r="I8" s="438"/>
      <c r="J8" s="511"/>
      <c r="K8" s="442">
        <v>26.8</v>
      </c>
      <c r="L8" s="439">
        <v>26.8</v>
      </c>
      <c r="M8" s="511"/>
      <c r="N8" s="442">
        <v>34</v>
      </c>
      <c r="O8" s="439">
        <v>34</v>
      </c>
      <c r="P8" s="19"/>
      <c r="Q8" s="28"/>
      <c r="S8" s="19"/>
      <c r="T8" s="287">
        <f>26.8+34</f>
        <v>60.8</v>
      </c>
      <c r="U8" s="250">
        <f>RANK(T8,$T$8:$T$11)</f>
        <v>1</v>
      </c>
      <c r="V8" s="149" t="s">
        <v>290</v>
      </c>
      <c r="W8" s="286"/>
    </row>
    <row r="9" spans="1:23" x14ac:dyDescent="0.3">
      <c r="A9" s="10"/>
      <c r="B9" s="322"/>
      <c r="C9" s="512"/>
      <c r="D9" s="544"/>
      <c r="E9" s="451">
        <v>0</v>
      </c>
      <c r="F9" s="438">
        <v>0</v>
      </c>
      <c r="G9" s="560"/>
      <c r="H9" s="451"/>
      <c r="I9" s="438"/>
      <c r="J9" s="511"/>
      <c r="K9" s="565"/>
      <c r="L9" s="439"/>
      <c r="M9" s="511"/>
      <c r="N9" s="442"/>
      <c r="O9" s="439"/>
      <c r="P9" s="19"/>
      <c r="Q9" s="28"/>
      <c r="S9" s="19"/>
      <c r="T9" s="287">
        <v>0</v>
      </c>
      <c r="U9" s="253">
        <f>RANK(F9,$F$8:$F$11)</f>
        <v>1</v>
      </c>
      <c r="V9" s="149"/>
      <c r="W9" s="286"/>
    </row>
    <row r="10" spans="1:23" x14ac:dyDescent="0.3">
      <c r="A10" s="148"/>
      <c r="B10" s="158"/>
      <c r="C10" s="28"/>
      <c r="D10" s="148"/>
      <c r="E10" s="287"/>
      <c r="G10" s="286"/>
      <c r="H10" s="287"/>
      <c r="J10" s="16"/>
      <c r="K10" s="31"/>
      <c r="M10" s="16"/>
      <c r="N10" s="31"/>
      <c r="P10" s="19"/>
      <c r="Q10" s="158"/>
      <c r="S10" s="19"/>
      <c r="T10" s="287"/>
      <c r="U10" s="253">
        <f>RANK(F10,$F$8:$F$11)</f>
        <v>1</v>
      </c>
      <c r="V10" s="149"/>
      <c r="W10" s="286"/>
    </row>
    <row r="11" spans="1:23" ht="15" thickBot="1" x14ac:dyDescent="0.35">
      <c r="A11" s="10"/>
      <c r="B11" s="98"/>
      <c r="C11" s="33"/>
      <c r="D11" s="14"/>
      <c r="E11" s="288"/>
      <c r="F11" s="289"/>
      <c r="G11" s="290"/>
      <c r="H11" s="291"/>
      <c r="I11" s="289"/>
      <c r="J11" s="17"/>
      <c r="K11" s="32"/>
      <c r="L11" s="114"/>
      <c r="M11" s="17"/>
      <c r="N11" s="32"/>
      <c r="O11" s="13"/>
      <c r="P11" s="20"/>
      <c r="Q11" s="98"/>
      <c r="R11" s="13"/>
      <c r="S11" s="20"/>
      <c r="T11" s="291"/>
      <c r="U11" s="254"/>
      <c r="V11" s="176"/>
      <c r="W11" s="290"/>
    </row>
    <row r="12" spans="1:23" x14ac:dyDescent="0.3">
      <c r="E12" s="292"/>
    </row>
    <row r="13" spans="1:23" x14ac:dyDescent="0.3">
      <c r="E13" s="292"/>
    </row>
    <row r="14" spans="1:23" ht="31.8" customHeight="1" thickBot="1" x14ac:dyDescent="0.45">
      <c r="B14" s="46" t="s">
        <v>275</v>
      </c>
      <c r="C14" s="46"/>
      <c r="D14" s="46"/>
      <c r="E14" s="46"/>
      <c r="F14" s="46"/>
      <c r="G14" s="277"/>
      <c r="H14" s="278"/>
      <c r="I14" s="279"/>
      <c r="J14" s="112"/>
      <c r="K14" s="111"/>
      <c r="L14" s="9"/>
      <c r="M14" s="147"/>
      <c r="N14" s="9"/>
      <c r="O14" s="9"/>
      <c r="P14" s="9"/>
      <c r="Q14" s="147"/>
      <c r="R14" s="9"/>
      <c r="S14" s="9"/>
      <c r="T14" s="337"/>
      <c r="U14" s="169"/>
      <c r="V14" s="149"/>
    </row>
    <row r="15" spans="1:23" ht="30.6" customHeight="1" thickBot="1" x14ac:dyDescent="0.45">
      <c r="A15" s="148"/>
      <c r="B15" s="113" t="s">
        <v>26</v>
      </c>
      <c r="C15" s="59"/>
      <c r="D15" s="59"/>
      <c r="E15" s="280"/>
      <c r="F15" s="280"/>
      <c r="G15" s="281"/>
      <c r="H15" s="280"/>
      <c r="I15" s="280"/>
      <c r="J15" s="59"/>
      <c r="K15" s="60"/>
      <c r="L15" s="60"/>
      <c r="M15" s="59"/>
      <c r="N15" s="60"/>
      <c r="O15" s="60"/>
      <c r="P15" s="60"/>
      <c r="Q15" s="59"/>
      <c r="R15" s="60"/>
      <c r="S15" s="60"/>
      <c r="T15" s="280"/>
      <c r="U15" s="177"/>
      <c r="V15" s="566"/>
      <c r="W15" s="399"/>
    </row>
    <row r="16" spans="1:23" ht="28.2" customHeight="1" thickBot="1" x14ac:dyDescent="0.35">
      <c r="A16" s="148"/>
      <c r="B16" t="s">
        <v>27</v>
      </c>
      <c r="V16" s="149"/>
      <c r="W16" s="400"/>
    </row>
    <row r="17" spans="1:23" ht="15" thickBot="1" x14ac:dyDescent="0.35">
      <c r="A17" s="148"/>
      <c r="B17" s="116" t="s">
        <v>12</v>
      </c>
      <c r="C17" s="117"/>
      <c r="D17" s="117"/>
      <c r="E17" s="283"/>
      <c r="F17" s="283"/>
      <c r="G17" s="284"/>
      <c r="H17" s="283">
        <v>37.9</v>
      </c>
      <c r="I17" s="283"/>
      <c r="J17" s="117"/>
      <c r="K17" s="118">
        <v>36.4</v>
      </c>
      <c r="L17" s="118"/>
      <c r="M17" s="117"/>
      <c r="N17" s="118"/>
      <c r="O17" s="118"/>
      <c r="P17" s="118"/>
      <c r="Q17" s="117"/>
      <c r="R17" s="118"/>
      <c r="S17" s="118"/>
      <c r="T17" s="283"/>
      <c r="U17" s="178"/>
      <c r="V17" s="284"/>
      <c r="W17" s="401"/>
    </row>
    <row r="18" spans="1:23" ht="30.6" thickBot="1" x14ac:dyDescent="0.45">
      <c r="A18" s="148"/>
      <c r="B18" s="115" t="s">
        <v>62</v>
      </c>
      <c r="C18" s="147"/>
      <c r="D18" s="148"/>
      <c r="E18" s="678" t="s">
        <v>75</v>
      </c>
      <c r="F18" s="679"/>
      <c r="G18" s="55"/>
      <c r="H18" s="678" t="s">
        <v>7</v>
      </c>
      <c r="I18" s="680"/>
      <c r="J18" s="329"/>
      <c r="K18" s="679" t="s">
        <v>76</v>
      </c>
      <c r="L18" s="680"/>
      <c r="M18" s="374"/>
      <c r="N18" s="678" t="s">
        <v>77</v>
      </c>
      <c r="O18" s="680"/>
      <c r="P18" s="23"/>
      <c r="Q18" s="678"/>
      <c r="R18" s="679"/>
      <c r="S18" s="55"/>
      <c r="T18" s="375" t="s">
        <v>264</v>
      </c>
      <c r="U18" s="245" t="s">
        <v>45</v>
      </c>
      <c r="V18" s="182" t="s">
        <v>291</v>
      </c>
      <c r="W18" s="54" t="s">
        <v>31</v>
      </c>
    </row>
    <row r="19" spans="1:23" ht="15" thickBot="1" x14ac:dyDescent="0.35">
      <c r="A19" s="147"/>
      <c r="B19" s="90" t="s">
        <v>0</v>
      </c>
      <c r="C19" s="24" t="s">
        <v>1</v>
      </c>
      <c r="D19" s="87" t="s">
        <v>2</v>
      </c>
      <c r="E19" s="179" t="s">
        <v>229</v>
      </c>
      <c r="F19" s="154" t="s">
        <v>8</v>
      </c>
      <c r="G19" s="23"/>
      <c r="H19" s="179" t="s">
        <v>229</v>
      </c>
      <c r="I19" s="154" t="s">
        <v>8</v>
      </c>
      <c r="J19" s="25"/>
      <c r="K19" s="179" t="s">
        <v>229</v>
      </c>
      <c r="L19" s="154" t="s">
        <v>8</v>
      </c>
      <c r="M19" s="25"/>
      <c r="N19" s="179" t="s">
        <v>229</v>
      </c>
      <c r="O19" s="154" t="s">
        <v>8</v>
      </c>
      <c r="P19" s="96"/>
      <c r="Q19" s="179" t="s">
        <v>229</v>
      </c>
      <c r="R19" s="154" t="s">
        <v>8</v>
      </c>
      <c r="S19" s="96"/>
      <c r="T19" s="179"/>
      <c r="U19" s="249"/>
      <c r="V19" s="456"/>
      <c r="W19" s="23"/>
    </row>
    <row r="20" spans="1:23" x14ac:dyDescent="0.3">
      <c r="A20" s="148"/>
      <c r="B20" s="322" t="s">
        <v>123</v>
      </c>
      <c r="C20" s="323" t="s">
        <v>78</v>
      </c>
      <c r="D20" s="148"/>
      <c r="E20" s="451">
        <v>37.700000000000003</v>
      </c>
      <c r="F20" s="438">
        <v>37.700000000000003</v>
      </c>
      <c r="G20" s="560"/>
      <c r="H20" s="451">
        <v>37.4</v>
      </c>
      <c r="I20" s="438">
        <v>37.4</v>
      </c>
      <c r="J20" s="511"/>
      <c r="K20" s="442">
        <v>38.799999999999997</v>
      </c>
      <c r="L20" s="573">
        <v>38.799999999999997</v>
      </c>
      <c r="M20" s="511"/>
      <c r="N20" s="442">
        <v>39.200000000000003</v>
      </c>
      <c r="O20" s="573">
        <v>39.200000000000003</v>
      </c>
      <c r="P20" s="459"/>
      <c r="Q20" s="512"/>
      <c r="R20" s="439"/>
      <c r="S20" s="459"/>
      <c r="T20" s="451">
        <f>38.8+39.2</f>
        <v>78</v>
      </c>
      <c r="U20" s="250">
        <f>RANK(T20,$T$20:$T$27)</f>
        <v>2</v>
      </c>
      <c r="V20" s="149" t="s">
        <v>294</v>
      </c>
      <c r="W20" s="286"/>
    </row>
    <row r="21" spans="1:23" x14ac:dyDescent="0.3">
      <c r="A21" s="148"/>
      <c r="B21" s="322"/>
      <c r="C21" s="28"/>
      <c r="D21" s="148"/>
      <c r="E21" s="451"/>
      <c r="F21" s="438"/>
      <c r="G21" s="560"/>
      <c r="H21" s="451"/>
      <c r="I21" s="438"/>
      <c r="J21" s="511"/>
      <c r="K21" s="442"/>
      <c r="L21" s="439"/>
      <c r="M21" s="511"/>
      <c r="N21" s="442"/>
      <c r="O21" s="439"/>
      <c r="P21" s="459"/>
      <c r="Q21" s="512"/>
      <c r="R21" s="439"/>
      <c r="S21" s="459"/>
      <c r="T21" s="451"/>
      <c r="U21" s="250"/>
      <c r="V21" s="149"/>
      <c r="W21" s="286"/>
    </row>
    <row r="22" spans="1:23" x14ac:dyDescent="0.3">
      <c r="A22" s="148"/>
      <c r="B22" s="322" t="s">
        <v>154</v>
      </c>
      <c r="C22" s="28" t="s">
        <v>79</v>
      </c>
      <c r="D22" s="148"/>
      <c r="E22" s="451">
        <v>35.6</v>
      </c>
      <c r="F22" s="438">
        <v>35.6</v>
      </c>
      <c r="G22" s="560"/>
      <c r="H22" s="451">
        <v>34.799999999999997</v>
      </c>
      <c r="I22" s="438">
        <v>34.799999999999997</v>
      </c>
      <c r="J22" s="511"/>
      <c r="K22" s="565">
        <v>30</v>
      </c>
      <c r="L22" s="439">
        <v>30</v>
      </c>
      <c r="M22" s="511"/>
      <c r="N22" s="565">
        <v>32.700000000000003</v>
      </c>
      <c r="O22" s="439">
        <v>32.700000000000003</v>
      </c>
      <c r="P22" s="459"/>
      <c r="Q22" s="512"/>
      <c r="R22" s="439"/>
      <c r="S22" s="459"/>
      <c r="T22" s="451">
        <f>F22+H22</f>
        <v>70.400000000000006</v>
      </c>
      <c r="U22" s="250">
        <f>RANK(T22,$T$20:$T$27)</f>
        <v>3</v>
      </c>
      <c r="V22" s="149" t="s">
        <v>290</v>
      </c>
      <c r="W22" s="286"/>
    </row>
    <row r="23" spans="1:23" x14ac:dyDescent="0.3">
      <c r="A23" s="148"/>
      <c r="B23" s="322"/>
      <c r="C23" s="28"/>
      <c r="D23" s="148"/>
      <c r="E23" s="451"/>
      <c r="F23" s="438"/>
      <c r="G23" s="560"/>
      <c r="H23" s="451"/>
      <c r="I23" s="438"/>
      <c r="J23" s="511"/>
      <c r="K23" s="565"/>
      <c r="L23" s="439"/>
      <c r="M23" s="511"/>
      <c r="N23" s="565"/>
      <c r="O23" s="439"/>
      <c r="P23" s="459"/>
      <c r="Q23" s="568"/>
      <c r="R23" s="439"/>
      <c r="S23" s="459"/>
      <c r="T23" s="451"/>
      <c r="U23" s="250"/>
      <c r="V23" s="149"/>
      <c r="W23" s="286"/>
    </row>
    <row r="24" spans="1:23" x14ac:dyDescent="0.3">
      <c r="A24" s="148"/>
      <c r="B24" s="322" t="s">
        <v>121</v>
      </c>
      <c r="C24" s="28" t="s">
        <v>18</v>
      </c>
      <c r="D24" s="148"/>
      <c r="E24" s="451"/>
      <c r="F24" s="438"/>
      <c r="G24" s="560"/>
      <c r="H24" s="451"/>
      <c r="I24" s="438"/>
      <c r="J24" s="511"/>
      <c r="K24" s="565">
        <v>37.299999999999997</v>
      </c>
      <c r="L24" s="439">
        <v>37.299999999999997</v>
      </c>
      <c r="M24" s="511"/>
      <c r="N24" s="565">
        <v>42.5</v>
      </c>
      <c r="O24" s="439">
        <v>42.5</v>
      </c>
      <c r="P24" s="459"/>
      <c r="Q24" s="568"/>
      <c r="R24" s="439"/>
      <c r="S24" s="459"/>
      <c r="T24" s="451">
        <f>37.3+42.5</f>
        <v>79.8</v>
      </c>
      <c r="U24" s="250">
        <f>RANK(T24,$T$20:$T$27)</f>
        <v>1</v>
      </c>
      <c r="V24" s="149" t="s">
        <v>290</v>
      </c>
      <c r="W24" s="286"/>
    </row>
    <row r="25" spans="1:23" x14ac:dyDescent="0.3">
      <c r="A25" s="430"/>
      <c r="B25" s="322"/>
      <c r="C25" s="28"/>
      <c r="D25" s="430"/>
      <c r="E25" s="451"/>
      <c r="F25" s="438"/>
      <c r="G25" s="560"/>
      <c r="H25" s="451"/>
      <c r="I25" s="438"/>
      <c r="J25" s="511"/>
      <c r="K25" s="565"/>
      <c r="L25" s="439"/>
      <c r="M25" s="511"/>
      <c r="N25" s="565"/>
      <c r="O25" s="439"/>
      <c r="P25" s="459"/>
      <c r="Q25" s="568"/>
      <c r="R25" s="439"/>
      <c r="S25" s="459"/>
      <c r="T25" s="451"/>
      <c r="U25" s="250"/>
      <c r="V25" s="149"/>
      <c r="W25" s="286"/>
    </row>
    <row r="26" spans="1:23" x14ac:dyDescent="0.3">
      <c r="A26" s="148"/>
      <c r="B26" s="158" t="s">
        <v>228</v>
      </c>
      <c r="C26" s="28" t="s">
        <v>18</v>
      </c>
      <c r="D26" s="148"/>
      <c r="E26" s="451"/>
      <c r="F26" s="438"/>
      <c r="G26" s="560"/>
      <c r="H26" s="451"/>
      <c r="I26" s="438"/>
      <c r="J26" s="511"/>
      <c r="K26" s="565">
        <v>35</v>
      </c>
      <c r="L26" s="439">
        <v>35</v>
      </c>
      <c r="M26" s="511"/>
      <c r="N26" s="565">
        <v>28.7</v>
      </c>
      <c r="O26" s="439">
        <v>28.7</v>
      </c>
      <c r="P26" s="459"/>
      <c r="Q26" s="568"/>
      <c r="R26" s="439"/>
      <c r="S26" s="459"/>
      <c r="T26" s="451">
        <f>35+28.7</f>
        <v>63.7</v>
      </c>
      <c r="U26" s="250">
        <f>RANK(T26,$T$20:$T$27)</f>
        <v>4</v>
      </c>
      <c r="V26" s="149" t="s">
        <v>290</v>
      </c>
      <c r="W26" s="286"/>
    </row>
    <row r="27" spans="1:23" ht="15" thickBot="1" x14ac:dyDescent="0.35">
      <c r="A27" s="148"/>
      <c r="B27" s="98"/>
      <c r="C27" s="33"/>
      <c r="D27" s="145"/>
      <c r="E27" s="567"/>
      <c r="F27" s="569"/>
      <c r="G27" s="570"/>
      <c r="H27" s="567"/>
      <c r="I27" s="569"/>
      <c r="J27" s="534"/>
      <c r="K27" s="571"/>
      <c r="L27" s="502"/>
      <c r="M27" s="534"/>
      <c r="N27" s="571"/>
      <c r="O27" s="524"/>
      <c r="P27" s="535"/>
      <c r="Q27" s="547"/>
      <c r="R27" s="524"/>
      <c r="S27" s="535"/>
      <c r="T27" s="567"/>
      <c r="U27" s="251"/>
      <c r="V27" s="176"/>
      <c r="W27" s="290"/>
    </row>
    <row r="30" spans="1:23" ht="31.8" customHeight="1" thickBot="1" x14ac:dyDescent="0.45">
      <c r="B30" s="46" t="s">
        <v>275</v>
      </c>
      <c r="C30" s="46"/>
      <c r="D30" s="46"/>
      <c r="E30" s="46"/>
      <c r="F30" s="46"/>
      <c r="G30" s="277"/>
      <c r="H30" s="278"/>
      <c r="I30" s="279"/>
      <c r="J30" s="112"/>
      <c r="K30" s="111"/>
      <c r="L30" s="9"/>
      <c r="M30" s="147"/>
      <c r="N30" s="9"/>
      <c r="O30" s="9"/>
      <c r="P30" s="9"/>
      <c r="Q30" s="147"/>
      <c r="R30" s="9"/>
      <c r="S30" s="9"/>
      <c r="T30" s="337"/>
      <c r="U30" s="169"/>
      <c r="V30" s="149"/>
    </row>
    <row r="31" spans="1:23" ht="30.6" customHeight="1" thickBot="1" x14ac:dyDescent="0.45">
      <c r="A31" s="148"/>
      <c r="B31" s="113" t="s">
        <v>26</v>
      </c>
      <c r="C31" s="59"/>
      <c r="D31" s="59"/>
      <c r="E31" s="280"/>
      <c r="F31" s="280"/>
      <c r="G31" s="281"/>
      <c r="H31" s="280"/>
      <c r="I31" s="280"/>
      <c r="J31" s="59"/>
      <c r="K31" s="60"/>
      <c r="L31" s="60"/>
      <c r="M31" s="59"/>
      <c r="N31" s="60"/>
      <c r="O31" s="60"/>
      <c r="P31" s="60"/>
      <c r="Q31" s="59"/>
      <c r="R31" s="60"/>
      <c r="S31" s="60"/>
      <c r="T31" s="280"/>
      <c r="U31" s="177"/>
      <c r="V31" s="566"/>
      <c r="W31" s="399"/>
    </row>
    <row r="32" spans="1:23" ht="28.2" customHeight="1" thickBot="1" x14ac:dyDescent="0.35">
      <c r="A32" s="148"/>
      <c r="B32" t="s">
        <v>27</v>
      </c>
      <c r="V32" s="149"/>
      <c r="W32" s="400"/>
    </row>
    <row r="33" spans="1:23" ht="15" thickBot="1" x14ac:dyDescent="0.35">
      <c r="A33" s="148"/>
      <c r="B33" s="116" t="s">
        <v>12</v>
      </c>
      <c r="C33" s="117"/>
      <c r="D33" s="117"/>
      <c r="E33" s="283"/>
      <c r="F33" s="283"/>
      <c r="G33" s="284"/>
      <c r="H33" s="283">
        <v>37.9</v>
      </c>
      <c r="I33" s="283"/>
      <c r="J33" s="117"/>
      <c r="K33" s="118">
        <v>36.4</v>
      </c>
      <c r="L33" s="118"/>
      <c r="M33" s="117"/>
      <c r="N33" s="118"/>
      <c r="O33" s="118"/>
      <c r="P33" s="118"/>
      <c r="Q33" s="117"/>
      <c r="R33" s="118"/>
      <c r="S33" s="118"/>
      <c r="T33" s="283"/>
      <c r="U33" s="244"/>
      <c r="V33" s="284"/>
      <c r="W33" s="401"/>
    </row>
    <row r="34" spans="1:23" ht="30.6" thickBot="1" x14ac:dyDescent="0.45">
      <c r="A34" s="148"/>
      <c r="B34" s="115" t="s">
        <v>57</v>
      </c>
      <c r="C34" s="147"/>
      <c r="D34" s="148"/>
      <c r="E34" s="678" t="s">
        <v>75</v>
      </c>
      <c r="F34" s="680"/>
      <c r="G34" s="376"/>
      <c r="H34" s="678" t="s">
        <v>7</v>
      </c>
      <c r="I34" s="680"/>
      <c r="J34" s="329"/>
      <c r="K34" s="679" t="s">
        <v>76</v>
      </c>
      <c r="L34" s="680"/>
      <c r="M34" s="374"/>
      <c r="N34" s="678" t="s">
        <v>77</v>
      </c>
      <c r="O34" s="680"/>
      <c r="P34" s="23"/>
      <c r="Q34" s="678"/>
      <c r="R34" s="679"/>
      <c r="S34" s="55"/>
      <c r="T34" s="375" t="s">
        <v>264</v>
      </c>
      <c r="U34" s="394" t="s">
        <v>45</v>
      </c>
      <c r="V34" s="121" t="s">
        <v>291</v>
      </c>
      <c r="W34" s="54" t="s">
        <v>31</v>
      </c>
    </row>
    <row r="35" spans="1:23" ht="15" thickBot="1" x14ac:dyDescent="0.35">
      <c r="A35" s="147"/>
      <c r="B35" s="90" t="s">
        <v>0</v>
      </c>
      <c r="C35" s="91" t="s">
        <v>1</v>
      </c>
      <c r="D35" s="27" t="s">
        <v>2</v>
      </c>
      <c r="E35" s="179" t="s">
        <v>229</v>
      </c>
      <c r="F35" s="154" t="s">
        <v>8</v>
      </c>
      <c r="G35" s="23"/>
      <c r="H35" s="179" t="s">
        <v>229</v>
      </c>
      <c r="I35" s="154" t="s">
        <v>8</v>
      </c>
      <c r="J35" s="25"/>
      <c r="K35" s="179" t="s">
        <v>229</v>
      </c>
      <c r="L35" s="154" t="s">
        <v>8</v>
      </c>
      <c r="M35" s="25"/>
      <c r="N35" s="179" t="s">
        <v>229</v>
      </c>
      <c r="O35" s="154" t="s">
        <v>8</v>
      </c>
      <c r="P35" s="96"/>
      <c r="Q35" s="179" t="s">
        <v>229</v>
      </c>
      <c r="R35" s="154" t="s">
        <v>8</v>
      </c>
      <c r="S35" s="96"/>
      <c r="T35" s="179"/>
      <c r="U35" s="249"/>
      <c r="V35" s="456"/>
      <c r="W35" s="23"/>
    </row>
    <row r="36" spans="1:23" x14ac:dyDescent="0.3">
      <c r="A36" s="148"/>
      <c r="B36" s="322" t="s">
        <v>92</v>
      </c>
      <c r="C36" s="28" t="s">
        <v>18</v>
      </c>
      <c r="D36" s="148"/>
      <c r="E36" s="285">
        <v>36.1</v>
      </c>
      <c r="F36" s="396">
        <v>36.1</v>
      </c>
      <c r="G36" s="453"/>
      <c r="H36" s="574">
        <v>30.2</v>
      </c>
      <c r="I36" s="396">
        <v>30.2</v>
      </c>
      <c r="J36" s="405"/>
      <c r="K36" s="357">
        <v>35.5</v>
      </c>
      <c r="L36" s="369">
        <v>35.5</v>
      </c>
      <c r="M36" s="405"/>
      <c r="N36" s="357">
        <v>31.9</v>
      </c>
      <c r="O36" s="369">
        <v>31.9</v>
      </c>
      <c r="P36" s="434"/>
      <c r="Q36" s="441"/>
      <c r="R36" s="369"/>
      <c r="S36" s="434"/>
      <c r="T36" s="435">
        <f>36.1+35.5</f>
        <v>71.599999999999994</v>
      </c>
      <c r="U36" s="250">
        <f>RANK(T36,$T$36:$T$42)</f>
        <v>1</v>
      </c>
      <c r="V36" s="149" t="s">
        <v>290</v>
      </c>
      <c r="W36" s="286"/>
    </row>
    <row r="37" spans="1:23" x14ac:dyDescent="0.3">
      <c r="A37" s="148"/>
      <c r="B37" s="322"/>
      <c r="C37" s="28"/>
      <c r="D37" s="148"/>
      <c r="E37" s="285"/>
      <c r="F37" s="396"/>
      <c r="G37" s="453"/>
      <c r="H37" s="574"/>
      <c r="I37" s="396"/>
      <c r="J37" s="405"/>
      <c r="K37" s="357"/>
      <c r="L37" s="369"/>
      <c r="M37" s="405"/>
      <c r="N37" s="357"/>
      <c r="O37" s="369"/>
      <c r="P37" s="434"/>
      <c r="Q37" s="441"/>
      <c r="R37" s="369"/>
      <c r="S37" s="434"/>
      <c r="T37" s="435"/>
      <c r="U37" s="250"/>
      <c r="V37" s="149"/>
      <c r="W37" s="286"/>
    </row>
    <row r="38" spans="1:23" x14ac:dyDescent="0.3">
      <c r="A38" s="148"/>
      <c r="B38" s="322" t="s">
        <v>127</v>
      </c>
      <c r="C38" s="28" t="s">
        <v>65</v>
      </c>
      <c r="D38" s="148"/>
      <c r="E38" s="287">
        <v>30.5</v>
      </c>
      <c r="F38" s="396">
        <v>30.5</v>
      </c>
      <c r="G38" s="453"/>
      <c r="H38" s="435">
        <v>33.5</v>
      </c>
      <c r="I38" s="396">
        <v>33.5</v>
      </c>
      <c r="J38" s="405"/>
      <c r="K38" s="563">
        <v>36.700000000000003</v>
      </c>
      <c r="L38" s="573">
        <v>36.700000000000003</v>
      </c>
      <c r="M38" s="405"/>
      <c r="N38" s="563"/>
      <c r="O38" s="369"/>
      <c r="P38" s="434"/>
      <c r="Q38" s="322"/>
      <c r="R38" s="369"/>
      <c r="S38" s="434"/>
      <c r="T38" s="435">
        <f>33.5+36.7</f>
        <v>70.2</v>
      </c>
      <c r="U38" s="250">
        <f>RANK(T38,$T$36:$T$42)</f>
        <v>2</v>
      </c>
      <c r="V38" s="149" t="s">
        <v>290</v>
      </c>
      <c r="W38" s="286"/>
    </row>
    <row r="39" spans="1:23" x14ac:dyDescent="0.3">
      <c r="A39" s="148"/>
      <c r="B39" s="158"/>
      <c r="C39" s="28"/>
      <c r="D39" s="148"/>
      <c r="E39" s="287"/>
      <c r="F39" s="396"/>
      <c r="G39" s="453"/>
      <c r="H39" s="435"/>
      <c r="I39" s="396"/>
      <c r="J39" s="405"/>
      <c r="K39" s="563"/>
      <c r="L39" s="369"/>
      <c r="M39" s="405"/>
      <c r="N39" s="563"/>
      <c r="O39" s="369"/>
      <c r="P39" s="434"/>
      <c r="Q39" s="322"/>
      <c r="R39" s="369"/>
      <c r="S39" s="434"/>
      <c r="T39" s="435"/>
      <c r="U39" s="250"/>
      <c r="V39" s="149"/>
      <c r="W39" s="286"/>
    </row>
    <row r="40" spans="1:23" x14ac:dyDescent="0.3">
      <c r="A40" s="148"/>
      <c r="B40" s="158" t="s">
        <v>145</v>
      </c>
      <c r="C40" s="28" t="s">
        <v>18</v>
      </c>
      <c r="D40" s="148"/>
      <c r="E40" s="287"/>
      <c r="F40" s="396"/>
      <c r="G40" s="453"/>
      <c r="H40" s="435"/>
      <c r="I40" s="396"/>
      <c r="J40" s="405"/>
      <c r="K40" s="563">
        <v>28.7</v>
      </c>
      <c r="L40" s="369">
        <v>28.7</v>
      </c>
      <c r="M40" s="405"/>
      <c r="N40" s="563"/>
      <c r="O40" s="369"/>
      <c r="P40" s="434"/>
      <c r="Q40" s="322"/>
      <c r="R40" s="369"/>
      <c r="S40" s="434"/>
      <c r="T40" s="435">
        <v>28.7</v>
      </c>
      <c r="U40" s="250">
        <f>RANK(T40,$T$36:$T$42)</f>
        <v>3</v>
      </c>
      <c r="V40" s="149" t="s">
        <v>290</v>
      </c>
      <c r="W40" s="286"/>
    </row>
    <row r="41" spans="1:23" x14ac:dyDescent="0.3">
      <c r="A41" s="148"/>
      <c r="B41" s="158"/>
      <c r="C41" s="28"/>
      <c r="D41" s="148"/>
      <c r="E41" s="287"/>
      <c r="F41" s="396"/>
      <c r="G41" s="453"/>
      <c r="H41" s="435"/>
      <c r="I41" s="396"/>
      <c r="J41" s="405"/>
      <c r="K41" s="563"/>
      <c r="L41" s="369"/>
      <c r="M41" s="405"/>
      <c r="N41" s="563"/>
      <c r="O41" s="369"/>
      <c r="P41" s="434"/>
      <c r="Q41" s="322"/>
      <c r="R41" s="369"/>
      <c r="S41" s="434"/>
      <c r="T41" s="435"/>
      <c r="U41" s="250"/>
      <c r="V41" s="149"/>
      <c r="W41" s="286"/>
    </row>
    <row r="42" spans="1:23" ht="15" thickBot="1" x14ac:dyDescent="0.35">
      <c r="A42" s="148"/>
      <c r="B42" s="98"/>
      <c r="C42" s="33"/>
      <c r="D42" s="145"/>
      <c r="E42" s="288"/>
      <c r="F42" s="289"/>
      <c r="G42" s="290"/>
      <c r="H42" s="291"/>
      <c r="I42" s="289"/>
      <c r="J42" s="17"/>
      <c r="K42" s="32"/>
      <c r="L42" s="114"/>
      <c r="M42" s="17"/>
      <c r="N42" s="32"/>
      <c r="O42" s="13"/>
      <c r="P42" s="20"/>
      <c r="Q42" s="98"/>
      <c r="R42" s="13"/>
      <c r="S42" s="20"/>
      <c r="T42" s="291"/>
      <c r="U42" s="250"/>
      <c r="V42" s="176"/>
      <c r="W42" s="290"/>
    </row>
    <row r="44" spans="1:23" ht="31.8" customHeight="1" thickBot="1" x14ac:dyDescent="0.45">
      <c r="B44" s="46" t="s">
        <v>275</v>
      </c>
      <c r="C44" s="46"/>
      <c r="D44" s="46"/>
      <c r="E44" s="46"/>
      <c r="F44" s="46"/>
      <c r="G44" s="277"/>
      <c r="H44" s="278"/>
      <c r="I44" s="279"/>
      <c r="J44" s="112"/>
      <c r="K44" s="111"/>
      <c r="L44" s="9"/>
      <c r="M44" s="216"/>
      <c r="N44" s="9"/>
      <c r="O44" s="9"/>
      <c r="P44" s="9"/>
      <c r="Q44" s="216"/>
      <c r="R44" s="9"/>
      <c r="S44" s="9"/>
      <c r="T44" s="337"/>
      <c r="U44" s="169"/>
      <c r="V44" s="149"/>
    </row>
    <row r="45" spans="1:23" ht="30.6" customHeight="1" thickBot="1" x14ac:dyDescent="0.45">
      <c r="A45" s="217"/>
      <c r="B45" s="113" t="s">
        <v>26</v>
      </c>
      <c r="C45" s="59"/>
      <c r="D45" s="59"/>
      <c r="E45" s="280"/>
      <c r="F45" s="280"/>
      <c r="G45" s="281"/>
      <c r="H45" s="280"/>
      <c r="I45" s="280"/>
      <c r="J45" s="59"/>
      <c r="K45" s="60"/>
      <c r="L45" s="60"/>
      <c r="M45" s="59"/>
      <c r="N45" s="60"/>
      <c r="O45" s="60"/>
      <c r="P45" s="60"/>
      <c r="Q45" s="59"/>
      <c r="R45" s="60"/>
      <c r="S45" s="60"/>
      <c r="T45" s="280"/>
      <c r="U45" s="177"/>
      <c r="V45" s="566"/>
      <c r="W45" s="399"/>
    </row>
    <row r="46" spans="1:23" ht="28.2" customHeight="1" thickBot="1" x14ac:dyDescent="0.35">
      <c r="A46" s="217"/>
      <c r="B46" t="s">
        <v>27</v>
      </c>
      <c r="V46" s="149"/>
      <c r="W46" s="400"/>
    </row>
    <row r="47" spans="1:23" ht="15" thickBot="1" x14ac:dyDescent="0.35">
      <c r="A47" s="217"/>
      <c r="B47" s="116" t="s">
        <v>12</v>
      </c>
      <c r="C47" s="117"/>
      <c r="D47" s="117"/>
      <c r="E47" s="283"/>
      <c r="F47" s="283"/>
      <c r="G47" s="284"/>
      <c r="H47" s="283">
        <v>37.9</v>
      </c>
      <c r="I47" s="283"/>
      <c r="J47" s="117"/>
      <c r="K47" s="118">
        <v>36.4</v>
      </c>
      <c r="L47" s="118"/>
      <c r="M47" s="117"/>
      <c r="N47" s="118"/>
      <c r="O47" s="118"/>
      <c r="P47" s="118"/>
      <c r="Q47" s="117"/>
      <c r="R47" s="118"/>
      <c r="S47" s="118"/>
      <c r="T47" s="283"/>
      <c r="U47" s="178"/>
      <c r="V47" s="284"/>
      <c r="W47" s="401"/>
    </row>
    <row r="48" spans="1:23" ht="30.6" thickBot="1" x14ac:dyDescent="0.45">
      <c r="A48" s="217"/>
      <c r="B48" s="115" t="s">
        <v>50</v>
      </c>
      <c r="C48" s="216"/>
      <c r="D48" s="217"/>
      <c r="E48" s="678" t="s">
        <v>75</v>
      </c>
      <c r="F48" s="680"/>
      <c r="G48" s="376"/>
      <c r="H48" s="678" t="s">
        <v>7</v>
      </c>
      <c r="I48" s="680"/>
      <c r="J48" s="327"/>
      <c r="K48" s="679" t="s">
        <v>76</v>
      </c>
      <c r="L48" s="680"/>
      <c r="M48" s="374"/>
      <c r="N48" s="678" t="s">
        <v>77</v>
      </c>
      <c r="O48" s="680"/>
      <c r="P48" s="23"/>
      <c r="Q48" s="678"/>
      <c r="R48" s="679"/>
      <c r="S48" s="55"/>
      <c r="T48" s="375" t="s">
        <v>264</v>
      </c>
      <c r="U48" s="245" t="s">
        <v>45</v>
      </c>
      <c r="V48" s="182" t="s">
        <v>289</v>
      </c>
      <c r="W48" s="54" t="s">
        <v>31</v>
      </c>
    </row>
    <row r="49" spans="1:23" ht="15" thickBot="1" x14ac:dyDescent="0.35">
      <c r="A49" s="216"/>
      <c r="B49" s="90" t="s">
        <v>0</v>
      </c>
      <c r="C49" s="91" t="s">
        <v>1</v>
      </c>
      <c r="D49" s="27" t="s">
        <v>2</v>
      </c>
      <c r="E49" s="179" t="s">
        <v>229</v>
      </c>
      <c r="F49" s="154" t="s">
        <v>8</v>
      </c>
      <c r="G49" s="23"/>
      <c r="H49" s="179" t="s">
        <v>229</v>
      </c>
      <c r="I49" s="154" t="s">
        <v>8</v>
      </c>
      <c r="J49" s="25"/>
      <c r="K49" s="179" t="s">
        <v>229</v>
      </c>
      <c r="L49" s="154" t="s">
        <v>8</v>
      </c>
      <c r="M49" s="25"/>
      <c r="N49" s="179" t="s">
        <v>229</v>
      </c>
      <c r="O49" s="154" t="s">
        <v>8</v>
      </c>
      <c r="P49" s="96"/>
      <c r="Q49" s="179" t="s">
        <v>229</v>
      </c>
      <c r="R49" s="154" t="s">
        <v>8</v>
      </c>
      <c r="S49" s="96"/>
      <c r="T49" s="179"/>
      <c r="U49" s="249"/>
      <c r="V49" s="456"/>
      <c r="W49" s="23"/>
    </row>
    <row r="50" spans="1:23" x14ac:dyDescent="0.3">
      <c r="A50" s="217"/>
      <c r="B50" s="322" t="s">
        <v>130</v>
      </c>
      <c r="C50" s="28" t="s">
        <v>79</v>
      </c>
      <c r="D50" s="217"/>
      <c r="E50" s="285">
        <v>35.1</v>
      </c>
      <c r="F50" s="438">
        <v>35.1</v>
      </c>
      <c r="G50" s="560"/>
      <c r="H50" s="451"/>
      <c r="I50" s="438"/>
      <c r="J50" s="511"/>
      <c r="K50" s="575">
        <v>28.5</v>
      </c>
      <c r="L50" s="438">
        <v>28.5</v>
      </c>
      <c r="M50" s="511"/>
      <c r="N50" s="442">
        <v>37.5</v>
      </c>
      <c r="O50" s="573">
        <v>37.5</v>
      </c>
      <c r="P50" s="19"/>
      <c r="Q50" s="28"/>
      <c r="S50" s="19"/>
      <c r="T50" s="287">
        <f>35.1+37.5</f>
        <v>72.599999999999994</v>
      </c>
      <c r="U50" s="250">
        <f>RANK(F50,$F$50:$F$56)</f>
        <v>1</v>
      </c>
      <c r="V50" s="149" t="s">
        <v>290</v>
      </c>
      <c r="W50" s="286"/>
    </row>
    <row r="51" spans="1:23" x14ac:dyDescent="0.3">
      <c r="A51" s="217"/>
      <c r="B51" s="322"/>
      <c r="C51" s="28"/>
      <c r="D51" s="217"/>
      <c r="E51" s="285"/>
      <c r="F51" s="438"/>
      <c r="G51" s="560"/>
      <c r="H51" s="451"/>
      <c r="I51" s="438"/>
      <c r="J51" s="511"/>
      <c r="K51" s="451"/>
      <c r="L51" s="438"/>
      <c r="M51" s="511"/>
      <c r="N51" s="442"/>
      <c r="O51" s="439"/>
      <c r="P51" s="19"/>
      <c r="Q51" s="28"/>
      <c r="S51" s="19"/>
      <c r="T51" s="287"/>
      <c r="U51" s="250"/>
      <c r="V51" s="149"/>
      <c r="W51" s="286"/>
    </row>
    <row r="52" spans="1:23" x14ac:dyDescent="0.3">
      <c r="A52" s="217"/>
      <c r="B52" s="158" t="s">
        <v>263</v>
      </c>
      <c r="C52" s="28" t="s">
        <v>107</v>
      </c>
      <c r="D52" s="217"/>
      <c r="E52" s="287"/>
      <c r="F52" s="438"/>
      <c r="G52" s="560"/>
      <c r="H52" s="451"/>
      <c r="I52" s="438"/>
      <c r="J52" s="511"/>
      <c r="K52" s="451"/>
      <c r="L52" s="438"/>
      <c r="M52" s="511"/>
      <c r="N52" s="565">
        <v>31.5</v>
      </c>
      <c r="O52" s="439">
        <v>31.5</v>
      </c>
      <c r="P52" s="19"/>
      <c r="Q52" s="28"/>
      <c r="S52" s="19"/>
      <c r="T52" s="287">
        <v>31.5</v>
      </c>
      <c r="U52" s="250">
        <v>2</v>
      </c>
      <c r="V52" s="149" t="s">
        <v>290</v>
      </c>
      <c r="W52" s="286"/>
    </row>
    <row r="53" spans="1:23" x14ac:dyDescent="0.3">
      <c r="A53" s="217"/>
      <c r="B53" s="158" t="s">
        <v>249</v>
      </c>
      <c r="C53" s="28"/>
      <c r="D53" s="217"/>
      <c r="E53" s="287"/>
      <c r="G53" s="286"/>
      <c r="H53" s="287"/>
      <c r="J53" s="16"/>
      <c r="K53" s="287"/>
      <c r="L53" s="282"/>
      <c r="M53" s="16"/>
      <c r="N53" s="31"/>
      <c r="P53" s="19"/>
      <c r="Q53" s="158"/>
      <c r="S53" s="19"/>
      <c r="T53" s="287"/>
      <c r="U53" s="250"/>
      <c r="V53" s="149"/>
      <c r="W53" s="286"/>
    </row>
    <row r="54" spans="1:23" x14ac:dyDescent="0.3">
      <c r="A54" s="217"/>
      <c r="B54" s="158"/>
      <c r="C54" s="28"/>
      <c r="D54" s="217"/>
      <c r="E54" s="287"/>
      <c r="G54" s="286"/>
      <c r="H54" s="287"/>
      <c r="J54" s="16"/>
      <c r="K54" s="287"/>
      <c r="L54" s="282"/>
      <c r="M54" s="16"/>
      <c r="N54" s="31"/>
      <c r="P54" s="19"/>
      <c r="Q54" s="158"/>
      <c r="S54" s="19"/>
      <c r="T54" s="287"/>
      <c r="U54" s="250"/>
      <c r="V54" s="149"/>
      <c r="W54" s="286"/>
    </row>
    <row r="55" spans="1:23" x14ac:dyDescent="0.3">
      <c r="A55" s="217"/>
      <c r="B55" s="158"/>
      <c r="C55" s="28"/>
      <c r="D55" s="217"/>
      <c r="E55" s="287"/>
      <c r="G55" s="286"/>
      <c r="H55" s="287"/>
      <c r="J55" s="16"/>
      <c r="K55" s="287"/>
      <c r="L55" s="282"/>
      <c r="M55" s="16"/>
      <c r="N55" s="31"/>
      <c r="P55" s="19"/>
      <c r="Q55" s="158"/>
      <c r="S55" s="19"/>
      <c r="T55" s="287"/>
      <c r="U55" s="250"/>
      <c r="V55" s="149"/>
      <c r="W55" s="286"/>
    </row>
    <row r="56" spans="1:23" x14ac:dyDescent="0.3">
      <c r="A56" s="217"/>
      <c r="B56" s="158"/>
      <c r="C56" s="28"/>
      <c r="D56" s="217"/>
      <c r="E56" s="287"/>
      <c r="G56" s="286"/>
      <c r="H56" s="287"/>
      <c r="J56" s="16"/>
      <c r="K56" s="287"/>
      <c r="L56" s="282"/>
      <c r="M56" s="16"/>
      <c r="N56" s="31"/>
      <c r="P56" s="19"/>
      <c r="Q56" s="158"/>
      <c r="S56" s="19"/>
      <c r="T56" s="287"/>
      <c r="U56" s="250"/>
      <c r="V56" s="149"/>
      <c r="W56" s="286"/>
    </row>
    <row r="57" spans="1:23" ht="15" thickBot="1" x14ac:dyDescent="0.35">
      <c r="A57" s="217"/>
      <c r="B57" s="98"/>
      <c r="C57" s="33"/>
      <c r="D57" s="214"/>
      <c r="E57" s="288"/>
      <c r="F57" s="289"/>
      <c r="G57" s="290"/>
      <c r="H57" s="291"/>
      <c r="I57" s="289"/>
      <c r="J57" s="17"/>
      <c r="K57" s="32"/>
      <c r="L57" s="114"/>
      <c r="M57" s="17"/>
      <c r="N57" s="32"/>
      <c r="O57" s="13"/>
      <c r="P57" s="20"/>
      <c r="Q57" s="98"/>
      <c r="R57" s="13"/>
      <c r="S57" s="20"/>
      <c r="T57" s="291"/>
      <c r="U57" s="251"/>
      <c r="V57" s="176"/>
      <c r="W57" s="290"/>
    </row>
    <row r="59" spans="1:23" ht="31.8" customHeight="1" thickBot="1" x14ac:dyDescent="0.45">
      <c r="B59" s="46" t="s">
        <v>275</v>
      </c>
      <c r="C59" s="46"/>
      <c r="D59" s="46"/>
      <c r="E59" s="46"/>
      <c r="F59" s="46"/>
      <c r="G59" s="277"/>
      <c r="H59" s="278"/>
      <c r="I59" s="279"/>
      <c r="J59" s="112"/>
      <c r="K59" s="111"/>
      <c r="L59" s="9"/>
      <c r="M59" s="212"/>
      <c r="N59" s="9"/>
      <c r="O59" s="9"/>
      <c r="P59" s="9"/>
      <c r="Q59" s="212"/>
      <c r="R59" s="9"/>
      <c r="S59" s="9"/>
      <c r="T59" s="337"/>
      <c r="U59" s="169"/>
      <c r="V59" s="149"/>
    </row>
    <row r="60" spans="1:23" ht="30.6" customHeight="1" thickBot="1" x14ac:dyDescent="0.45">
      <c r="A60" s="213"/>
      <c r="B60" s="113" t="s">
        <v>26</v>
      </c>
      <c r="C60" s="59"/>
      <c r="D60" s="59"/>
      <c r="E60" s="280"/>
      <c r="F60" s="280"/>
      <c r="G60" s="281"/>
      <c r="H60" s="280"/>
      <c r="I60" s="280"/>
      <c r="J60" s="59"/>
      <c r="K60" s="60"/>
      <c r="L60" s="60"/>
      <c r="M60" s="59"/>
      <c r="N60" s="60"/>
      <c r="O60" s="60"/>
      <c r="P60" s="60"/>
      <c r="Q60" s="59"/>
      <c r="R60" s="60"/>
      <c r="S60" s="60"/>
      <c r="T60" s="280"/>
      <c r="U60" s="177"/>
      <c r="V60" s="566"/>
      <c r="W60" s="399"/>
    </row>
    <row r="61" spans="1:23" ht="28.2" customHeight="1" thickBot="1" x14ac:dyDescent="0.35">
      <c r="A61" s="213"/>
      <c r="B61" t="s">
        <v>27</v>
      </c>
      <c r="V61" s="149"/>
      <c r="W61" s="400"/>
    </row>
    <row r="62" spans="1:23" ht="15" thickBot="1" x14ac:dyDescent="0.35">
      <c r="A62" s="213"/>
      <c r="B62" s="116" t="s">
        <v>12</v>
      </c>
      <c r="C62" s="117"/>
      <c r="D62" s="117"/>
      <c r="E62" s="283"/>
      <c r="F62" s="283"/>
      <c r="G62" s="284"/>
      <c r="H62" s="283">
        <v>37.9</v>
      </c>
      <c r="I62" s="283"/>
      <c r="J62" s="117"/>
      <c r="K62" s="118">
        <v>36.4</v>
      </c>
      <c r="L62" s="118"/>
      <c r="M62" s="117"/>
      <c r="N62" s="118"/>
      <c r="O62" s="118"/>
      <c r="P62" s="118"/>
      <c r="Q62" s="117"/>
      <c r="R62" s="118"/>
      <c r="S62" s="118"/>
      <c r="T62" s="283"/>
      <c r="U62" s="178"/>
      <c r="V62" s="284"/>
      <c r="W62" s="401"/>
    </row>
    <row r="63" spans="1:23" ht="30.6" thickBot="1" x14ac:dyDescent="0.45">
      <c r="A63" s="213"/>
      <c r="B63" s="115" t="s">
        <v>48</v>
      </c>
      <c r="C63" s="212"/>
      <c r="D63" s="213"/>
      <c r="E63" s="678" t="s">
        <v>75</v>
      </c>
      <c r="F63" s="679"/>
      <c r="G63" s="55"/>
      <c r="H63" s="678" t="s">
        <v>7</v>
      </c>
      <c r="I63" s="679"/>
      <c r="J63" s="329"/>
      <c r="K63" s="679" t="s">
        <v>76</v>
      </c>
      <c r="L63" s="680"/>
      <c r="M63" s="374"/>
      <c r="N63" s="678" t="s">
        <v>77</v>
      </c>
      <c r="O63" s="680"/>
      <c r="P63" s="23"/>
      <c r="Q63" s="678"/>
      <c r="R63" s="679"/>
      <c r="S63" s="55"/>
      <c r="T63" s="375" t="s">
        <v>264</v>
      </c>
      <c r="U63" s="245" t="s">
        <v>45</v>
      </c>
      <c r="V63" s="182" t="s">
        <v>289</v>
      </c>
      <c r="W63" s="54" t="s">
        <v>31</v>
      </c>
    </row>
    <row r="64" spans="1:23" ht="15" thickBot="1" x14ac:dyDescent="0.35">
      <c r="A64" s="212"/>
      <c r="B64" s="90" t="s">
        <v>0</v>
      </c>
      <c r="C64" s="91" t="s">
        <v>1</v>
      </c>
      <c r="D64" s="27" t="s">
        <v>2</v>
      </c>
      <c r="E64" s="179" t="s">
        <v>229</v>
      </c>
      <c r="F64" s="154" t="s">
        <v>8</v>
      </c>
      <c r="G64" s="23"/>
      <c r="H64" s="179" t="s">
        <v>229</v>
      </c>
      <c r="I64" s="154" t="s">
        <v>8</v>
      </c>
      <c r="J64" s="25"/>
      <c r="K64" s="179" t="s">
        <v>229</v>
      </c>
      <c r="L64" s="154" t="s">
        <v>8</v>
      </c>
      <c r="M64" s="25"/>
      <c r="N64" s="179" t="s">
        <v>229</v>
      </c>
      <c r="O64" s="154" t="s">
        <v>8</v>
      </c>
      <c r="P64" s="96"/>
      <c r="Q64" s="179" t="s">
        <v>229</v>
      </c>
      <c r="R64" s="154" t="s">
        <v>8</v>
      </c>
      <c r="S64" s="96"/>
      <c r="T64" s="179"/>
      <c r="U64" s="249"/>
      <c r="V64" s="456"/>
      <c r="W64" s="23"/>
    </row>
    <row r="65" spans="1:23" x14ac:dyDescent="0.3">
      <c r="A65" s="213"/>
      <c r="B65" s="367" t="s">
        <v>148</v>
      </c>
      <c r="C65" s="28" t="s">
        <v>65</v>
      </c>
      <c r="D65" s="213"/>
      <c r="E65" s="285"/>
      <c r="G65" s="286"/>
      <c r="H65" s="287"/>
      <c r="J65" s="16"/>
      <c r="K65" s="29"/>
      <c r="M65" s="16"/>
      <c r="N65" s="29"/>
      <c r="P65" s="19"/>
      <c r="Q65" s="28"/>
      <c r="S65" s="19"/>
      <c r="T65" s="287"/>
      <c r="U65" s="250"/>
      <c r="V65" s="149"/>
      <c r="W65" s="263" t="s">
        <v>170</v>
      </c>
    </row>
    <row r="66" spans="1:23" x14ac:dyDescent="0.3">
      <c r="A66" s="213"/>
      <c r="B66" s="367" t="s">
        <v>230</v>
      </c>
      <c r="C66" s="28"/>
      <c r="D66" s="213"/>
      <c r="E66" s="285"/>
      <c r="G66" s="286"/>
      <c r="H66" s="287"/>
      <c r="J66" s="16"/>
      <c r="K66" s="31"/>
      <c r="M66" s="16"/>
      <c r="N66" s="29"/>
      <c r="P66" s="19"/>
      <c r="Q66" s="28"/>
      <c r="S66" s="19"/>
      <c r="T66" s="287"/>
      <c r="U66" s="250"/>
      <c r="V66" s="149"/>
      <c r="W66" s="286"/>
    </row>
    <row r="67" spans="1:23" x14ac:dyDescent="0.3">
      <c r="A67" s="213"/>
      <c r="B67" s="158"/>
      <c r="C67" s="28"/>
      <c r="D67" s="213"/>
      <c r="E67" s="287"/>
      <c r="G67" s="286"/>
      <c r="H67" s="287"/>
      <c r="J67" s="16"/>
      <c r="K67" s="31"/>
      <c r="M67" s="16"/>
      <c r="N67" s="31"/>
      <c r="P67" s="19"/>
      <c r="Q67" s="28"/>
      <c r="S67" s="19"/>
      <c r="T67" s="287"/>
      <c r="U67" s="250"/>
      <c r="V67" s="149"/>
      <c r="W67" s="286"/>
    </row>
    <row r="68" spans="1:23" x14ac:dyDescent="0.3">
      <c r="A68" s="213"/>
      <c r="B68" s="158" t="s">
        <v>221</v>
      </c>
      <c r="C68" s="28" t="s">
        <v>107</v>
      </c>
      <c r="D68" s="213"/>
      <c r="E68" s="287"/>
      <c r="G68" s="286"/>
      <c r="H68" s="287"/>
      <c r="J68" s="16"/>
      <c r="K68" s="31"/>
      <c r="M68" s="16"/>
      <c r="N68" s="31">
        <v>36.6</v>
      </c>
      <c r="O68" s="573">
        <v>36.6</v>
      </c>
      <c r="P68" s="19"/>
      <c r="Q68" s="158"/>
      <c r="S68" s="19"/>
      <c r="T68" s="436">
        <v>36.6</v>
      </c>
      <c r="U68" s="250">
        <v>1</v>
      </c>
      <c r="V68" s="149" t="s">
        <v>290</v>
      </c>
      <c r="W68" s="286"/>
    </row>
    <row r="69" spans="1:23" x14ac:dyDescent="0.3">
      <c r="A69" s="213"/>
      <c r="B69" s="158" t="s">
        <v>253</v>
      </c>
      <c r="C69" s="28"/>
      <c r="D69" s="213"/>
      <c r="E69" s="287"/>
      <c r="G69" s="286"/>
      <c r="H69" s="287"/>
      <c r="J69" s="16"/>
      <c r="K69" s="31"/>
      <c r="M69" s="16"/>
      <c r="N69" s="31"/>
      <c r="P69" s="19"/>
      <c r="Q69" s="158"/>
      <c r="S69" s="19"/>
      <c r="T69" s="287"/>
      <c r="U69" s="250"/>
      <c r="V69" s="149"/>
      <c r="W69" s="286"/>
    </row>
    <row r="70" spans="1:23" x14ac:dyDescent="0.3">
      <c r="A70" s="213"/>
      <c r="B70" s="158"/>
      <c r="C70" s="28"/>
      <c r="D70" s="213"/>
      <c r="E70" s="287"/>
      <c r="G70" s="286"/>
      <c r="H70" s="287"/>
      <c r="J70" s="16"/>
      <c r="K70" s="31"/>
      <c r="M70" s="16"/>
      <c r="N70" s="31"/>
      <c r="P70" s="19"/>
      <c r="Q70" s="158"/>
      <c r="S70" s="19"/>
      <c r="T70" s="287"/>
      <c r="U70" s="250"/>
      <c r="V70" s="149"/>
      <c r="W70" s="286"/>
    </row>
    <row r="71" spans="1:23" x14ac:dyDescent="0.3">
      <c r="A71" s="213"/>
      <c r="B71" s="158"/>
      <c r="C71" s="28"/>
      <c r="D71" s="213"/>
      <c r="E71" s="287"/>
      <c r="G71" s="286"/>
      <c r="H71" s="287"/>
      <c r="J71" s="16"/>
      <c r="K71" s="31"/>
      <c r="M71" s="16"/>
      <c r="N71" s="31"/>
      <c r="O71" s="369"/>
      <c r="P71" s="434"/>
      <c r="Q71" s="322"/>
      <c r="R71" s="369"/>
      <c r="S71" s="434"/>
      <c r="T71" s="435"/>
      <c r="U71" s="250"/>
      <c r="V71" s="149"/>
      <c r="W71" s="286"/>
    </row>
    <row r="72" spans="1:23" ht="15" thickBot="1" x14ac:dyDescent="0.35">
      <c r="A72" s="213"/>
      <c r="B72" s="98"/>
      <c r="C72" s="33"/>
      <c r="D72" s="211"/>
      <c r="E72" s="288"/>
      <c r="F72" s="289"/>
      <c r="G72" s="290"/>
      <c r="H72" s="291"/>
      <c r="I72" s="289"/>
      <c r="J72" s="17"/>
      <c r="K72" s="32"/>
      <c r="L72" s="114"/>
      <c r="M72" s="17"/>
      <c r="N72" s="32"/>
      <c r="O72" s="13"/>
      <c r="P72" s="20"/>
      <c r="Q72" s="98"/>
      <c r="R72" s="13"/>
      <c r="S72" s="20"/>
      <c r="T72" s="291"/>
      <c r="U72" s="251"/>
      <c r="V72" s="176"/>
      <c r="W72" s="290"/>
    </row>
    <row r="75" spans="1:23" ht="31.8" customHeight="1" thickBot="1" x14ac:dyDescent="0.45">
      <c r="B75" s="46" t="s">
        <v>275</v>
      </c>
      <c r="C75" s="46"/>
      <c r="D75" s="46"/>
      <c r="E75" s="46"/>
      <c r="F75" s="46"/>
      <c r="G75" s="277"/>
      <c r="H75" s="278"/>
      <c r="I75" s="279"/>
      <c r="J75" s="112"/>
      <c r="K75" s="111"/>
      <c r="L75" s="9"/>
      <c r="M75" s="216"/>
      <c r="N75" s="9"/>
      <c r="O75" s="9"/>
      <c r="P75" s="9"/>
      <c r="Q75" s="216"/>
      <c r="R75" s="9"/>
      <c r="S75" s="9"/>
      <c r="T75" s="337"/>
      <c r="U75" s="169"/>
      <c r="V75" s="149"/>
    </row>
    <row r="76" spans="1:23" ht="30.6" customHeight="1" thickBot="1" x14ac:dyDescent="0.45">
      <c r="A76" s="217"/>
      <c r="B76" s="113" t="s">
        <v>26</v>
      </c>
      <c r="C76" s="59"/>
      <c r="D76" s="59"/>
      <c r="E76" s="280"/>
      <c r="F76" s="280"/>
      <c r="G76" s="281"/>
      <c r="H76" s="280"/>
      <c r="I76" s="280"/>
      <c r="J76" s="59"/>
      <c r="K76" s="60"/>
      <c r="L76" s="60"/>
      <c r="M76" s="59"/>
      <c r="N76" s="60"/>
      <c r="O76" s="60"/>
      <c r="P76" s="60"/>
      <c r="Q76" s="59"/>
      <c r="R76" s="60"/>
      <c r="S76" s="60"/>
      <c r="T76" s="280"/>
      <c r="U76" s="177"/>
      <c r="V76" s="566"/>
      <c r="W76" s="399"/>
    </row>
    <row r="77" spans="1:23" ht="28.2" customHeight="1" thickBot="1" x14ac:dyDescent="0.35">
      <c r="A77" s="217"/>
      <c r="B77" t="s">
        <v>27</v>
      </c>
      <c r="V77" s="149"/>
      <c r="W77" s="400"/>
    </row>
    <row r="78" spans="1:23" ht="15" thickBot="1" x14ac:dyDescent="0.35">
      <c r="A78" s="217"/>
      <c r="B78" s="116" t="s">
        <v>12</v>
      </c>
      <c r="C78" s="117"/>
      <c r="D78" s="117"/>
      <c r="E78" s="283"/>
      <c r="F78" s="283"/>
      <c r="G78" s="284"/>
      <c r="H78" s="283">
        <v>37.9</v>
      </c>
      <c r="I78" s="283"/>
      <c r="J78" s="117"/>
      <c r="K78" s="118">
        <v>36.4</v>
      </c>
      <c r="L78" s="118"/>
      <c r="M78" s="117"/>
      <c r="N78" s="118"/>
      <c r="O78" s="118"/>
      <c r="P78" s="118"/>
      <c r="Q78" s="117"/>
      <c r="R78" s="118"/>
      <c r="S78" s="118"/>
      <c r="T78" s="283"/>
      <c r="U78" s="178"/>
      <c r="V78" s="284"/>
      <c r="W78" s="401"/>
    </row>
    <row r="79" spans="1:23" ht="30.6" thickBot="1" x14ac:dyDescent="0.45">
      <c r="A79" s="217"/>
      <c r="B79" s="115" t="s">
        <v>49</v>
      </c>
      <c r="C79" s="216"/>
      <c r="D79" s="217"/>
      <c r="E79" s="678" t="s">
        <v>75</v>
      </c>
      <c r="F79" s="679"/>
      <c r="G79" s="55"/>
      <c r="H79" s="678" t="s">
        <v>7</v>
      </c>
      <c r="I79" s="680"/>
      <c r="J79" s="327"/>
      <c r="K79" s="679" t="s">
        <v>76</v>
      </c>
      <c r="L79" s="680"/>
      <c r="M79" s="55"/>
      <c r="N79" s="678" t="s">
        <v>77</v>
      </c>
      <c r="O79" s="680"/>
      <c r="P79" s="23"/>
      <c r="Q79" s="678"/>
      <c r="R79" s="679"/>
      <c r="S79" s="55"/>
      <c r="T79" s="375" t="s">
        <v>264</v>
      </c>
      <c r="U79" s="245" t="s">
        <v>45</v>
      </c>
      <c r="V79" s="182" t="s">
        <v>274</v>
      </c>
      <c r="W79" s="54" t="s">
        <v>31</v>
      </c>
    </row>
    <row r="80" spans="1:23" ht="15" thickBot="1" x14ac:dyDescent="0.35">
      <c r="A80" s="216"/>
      <c r="B80" s="90" t="s">
        <v>0</v>
      </c>
      <c r="C80" s="91" t="s">
        <v>1</v>
      </c>
      <c r="D80" s="27" t="s">
        <v>2</v>
      </c>
      <c r="E80" s="179" t="s">
        <v>229</v>
      </c>
      <c r="F80" s="154" t="s">
        <v>8</v>
      </c>
      <c r="G80" s="23"/>
      <c r="H80" s="179" t="s">
        <v>229</v>
      </c>
      <c r="I80" s="154" t="s">
        <v>8</v>
      </c>
      <c r="J80" s="25"/>
      <c r="K80" s="179" t="s">
        <v>229</v>
      </c>
      <c r="L80" s="154" t="s">
        <v>8</v>
      </c>
      <c r="M80" s="25"/>
      <c r="N80" s="179" t="s">
        <v>229</v>
      </c>
      <c r="O80" s="154" t="s">
        <v>8</v>
      </c>
      <c r="P80" s="96"/>
      <c r="Q80" s="179" t="s">
        <v>229</v>
      </c>
      <c r="R80" s="154" t="s">
        <v>8</v>
      </c>
      <c r="S80" s="96"/>
      <c r="T80" s="179"/>
      <c r="U80" s="249"/>
      <c r="V80" s="456"/>
      <c r="W80" s="23"/>
    </row>
    <row r="81" spans="1:23" x14ac:dyDescent="0.3">
      <c r="A81" s="217"/>
      <c r="B81" s="367" t="s">
        <v>138</v>
      </c>
      <c r="C81" s="28" t="s">
        <v>67</v>
      </c>
      <c r="D81" s="217"/>
      <c r="E81" s="285"/>
      <c r="G81" s="286"/>
      <c r="H81" s="287"/>
      <c r="J81" s="16"/>
      <c r="K81" s="29"/>
      <c r="M81" s="16"/>
      <c r="N81" s="29"/>
      <c r="P81" s="19"/>
      <c r="Q81" s="28"/>
      <c r="S81" s="19"/>
      <c r="T81" s="287">
        <f>F81+I81</f>
        <v>0</v>
      </c>
      <c r="U81" s="250"/>
      <c r="V81" s="149"/>
      <c r="W81" s="319" t="s">
        <v>204</v>
      </c>
    </row>
    <row r="82" spans="1:23" x14ac:dyDescent="0.3">
      <c r="A82" s="217"/>
      <c r="B82" s="367" t="s">
        <v>231</v>
      </c>
      <c r="C82" s="28"/>
      <c r="D82" s="217"/>
      <c r="E82" s="285"/>
      <c r="G82" s="286"/>
      <c r="H82" s="287"/>
      <c r="J82" s="16"/>
      <c r="K82" s="31"/>
      <c r="M82" s="16"/>
      <c r="N82" s="29"/>
      <c r="P82" s="19"/>
      <c r="Q82" s="28"/>
      <c r="S82" s="19"/>
      <c r="T82" s="287"/>
      <c r="U82" s="250"/>
      <c r="V82" s="149"/>
      <c r="W82" s="286"/>
    </row>
    <row r="83" spans="1:23" x14ac:dyDescent="0.3">
      <c r="A83" s="217"/>
      <c r="B83" s="158"/>
      <c r="C83" s="28"/>
      <c r="D83" s="217"/>
      <c r="E83" s="287"/>
      <c r="G83" s="286"/>
      <c r="H83" s="287"/>
      <c r="J83" s="16"/>
      <c r="K83" s="31"/>
      <c r="M83" s="16"/>
      <c r="N83" s="31"/>
      <c r="P83" s="19"/>
      <c r="Q83" s="28"/>
      <c r="S83" s="19"/>
      <c r="T83" s="287"/>
      <c r="U83" s="250"/>
      <c r="V83" s="149"/>
      <c r="W83" s="286"/>
    </row>
    <row r="84" spans="1:23" x14ac:dyDescent="0.3">
      <c r="A84" s="217"/>
      <c r="B84" s="158" t="s">
        <v>116</v>
      </c>
      <c r="C84" s="28" t="s">
        <v>67</v>
      </c>
      <c r="D84" s="217"/>
      <c r="E84" s="287"/>
      <c r="G84" s="286"/>
      <c r="H84" s="287"/>
      <c r="J84" s="16"/>
      <c r="K84" s="31"/>
      <c r="M84" s="16"/>
      <c r="N84" s="31">
        <v>38.700000000000003</v>
      </c>
      <c r="O84" s="573">
        <v>38.700000000000003</v>
      </c>
      <c r="P84" s="434"/>
      <c r="Q84" s="322"/>
      <c r="R84" s="369"/>
      <c r="S84" s="434"/>
      <c r="T84" s="454">
        <v>38.700000000000003</v>
      </c>
      <c r="U84" s="250">
        <v>1</v>
      </c>
      <c r="V84" s="149" t="s">
        <v>290</v>
      </c>
      <c r="W84" s="286"/>
    </row>
    <row r="85" spans="1:23" x14ac:dyDescent="0.3">
      <c r="A85" s="217"/>
      <c r="B85" s="158" t="s">
        <v>262</v>
      </c>
      <c r="C85" s="28"/>
      <c r="D85" s="217"/>
      <c r="E85" s="287"/>
      <c r="G85" s="286"/>
      <c r="H85" s="287"/>
      <c r="J85" s="16"/>
      <c r="K85" s="31"/>
      <c r="M85" s="16"/>
      <c r="N85" s="31"/>
      <c r="P85" s="19"/>
      <c r="Q85" s="158"/>
      <c r="S85" s="19"/>
      <c r="T85" s="287"/>
      <c r="U85" s="250"/>
      <c r="V85" s="149"/>
      <c r="W85" s="286"/>
    </row>
    <row r="86" spans="1:23" x14ac:dyDescent="0.3">
      <c r="A86" s="217"/>
      <c r="B86" s="158"/>
      <c r="C86" s="28"/>
      <c r="D86" s="217"/>
      <c r="E86" s="287"/>
      <c r="G86" s="286"/>
      <c r="H86" s="287"/>
      <c r="J86" s="16"/>
      <c r="K86" s="31"/>
      <c r="M86" s="16"/>
      <c r="N86" s="31"/>
      <c r="P86" s="19"/>
      <c r="Q86" s="158"/>
      <c r="S86" s="19"/>
      <c r="T86" s="287"/>
      <c r="U86" s="250"/>
      <c r="V86" s="149"/>
      <c r="W86" s="286"/>
    </row>
    <row r="87" spans="1:23" x14ac:dyDescent="0.3">
      <c r="A87" s="217"/>
      <c r="B87" s="158"/>
      <c r="C87" s="28"/>
      <c r="D87" s="217"/>
      <c r="E87" s="287"/>
      <c r="G87" s="286"/>
      <c r="H87" s="287"/>
      <c r="J87" s="16"/>
      <c r="K87" s="31"/>
      <c r="M87" s="16"/>
      <c r="N87" s="31"/>
      <c r="P87" s="19"/>
      <c r="Q87" s="158"/>
      <c r="S87" s="19"/>
      <c r="T87" s="287"/>
      <c r="U87" s="250"/>
      <c r="V87" s="149"/>
      <c r="W87" s="286"/>
    </row>
    <row r="88" spans="1:23" ht="15" thickBot="1" x14ac:dyDescent="0.35">
      <c r="A88" s="217"/>
      <c r="B88" s="98"/>
      <c r="C88" s="33"/>
      <c r="D88" s="214"/>
      <c r="E88" s="288"/>
      <c r="F88" s="289"/>
      <c r="G88" s="290"/>
      <c r="H88" s="291"/>
      <c r="I88" s="289"/>
      <c r="J88" s="17"/>
      <c r="K88" s="32"/>
      <c r="L88" s="114"/>
      <c r="M88" s="17"/>
      <c r="N88" s="32"/>
      <c r="O88" s="13"/>
      <c r="P88" s="20"/>
      <c r="Q88" s="98"/>
      <c r="R88" s="13"/>
      <c r="S88" s="20"/>
      <c r="T88" s="291"/>
      <c r="U88" s="251"/>
      <c r="V88" s="176"/>
      <c r="W88" s="290"/>
    </row>
    <row r="90" spans="1:23" ht="31.8" customHeight="1" thickBot="1" x14ac:dyDescent="0.45">
      <c r="B90" s="46" t="s">
        <v>275</v>
      </c>
      <c r="C90" s="46"/>
      <c r="D90" s="46"/>
      <c r="E90" s="46"/>
      <c r="F90" s="46"/>
      <c r="G90" s="277"/>
      <c r="H90" s="278"/>
      <c r="I90" s="279"/>
      <c r="J90" s="112"/>
      <c r="K90" s="111"/>
      <c r="L90" s="9"/>
      <c r="M90" s="269"/>
      <c r="N90" s="9"/>
      <c r="O90" s="9"/>
      <c r="P90" s="9"/>
      <c r="Q90" s="269"/>
      <c r="R90" s="9"/>
      <c r="S90" s="9"/>
      <c r="T90" s="337"/>
      <c r="U90" s="169"/>
      <c r="V90" s="149"/>
    </row>
    <row r="91" spans="1:23" ht="30.6" customHeight="1" thickBot="1" x14ac:dyDescent="0.45">
      <c r="A91" s="270"/>
      <c r="B91" s="113" t="s">
        <v>26</v>
      </c>
      <c r="C91" s="59"/>
      <c r="D91" s="59"/>
      <c r="E91" s="280"/>
      <c r="F91" s="280"/>
      <c r="G91" s="281"/>
      <c r="H91" s="280"/>
      <c r="I91" s="280"/>
      <c r="J91" s="59"/>
      <c r="K91" s="60"/>
      <c r="L91" s="60"/>
      <c r="M91" s="59"/>
      <c r="N91" s="60"/>
      <c r="O91" s="60"/>
      <c r="P91" s="60"/>
      <c r="Q91" s="59"/>
      <c r="R91" s="60"/>
      <c r="S91" s="60"/>
      <c r="T91" s="280"/>
      <c r="U91" s="177"/>
      <c r="V91" s="566"/>
      <c r="W91" s="399"/>
    </row>
    <row r="92" spans="1:23" ht="28.2" customHeight="1" thickBot="1" x14ac:dyDescent="0.35">
      <c r="A92" s="270"/>
      <c r="B92" t="s">
        <v>27</v>
      </c>
      <c r="V92" s="149"/>
      <c r="W92" s="400"/>
    </row>
    <row r="93" spans="1:23" ht="15" thickBot="1" x14ac:dyDescent="0.35">
      <c r="A93" s="270"/>
      <c r="B93" s="116" t="s">
        <v>12</v>
      </c>
      <c r="C93" s="117"/>
      <c r="D93" s="117"/>
      <c r="E93" s="283"/>
      <c r="F93" s="283"/>
      <c r="G93" s="284"/>
      <c r="H93" s="283">
        <v>37.9</v>
      </c>
      <c r="I93" s="283"/>
      <c r="J93" s="117"/>
      <c r="K93" s="118">
        <v>36.4</v>
      </c>
      <c r="L93" s="118"/>
      <c r="M93" s="117"/>
      <c r="N93" s="118"/>
      <c r="O93" s="118"/>
      <c r="P93" s="118"/>
      <c r="Q93" s="117"/>
      <c r="R93" s="118"/>
      <c r="S93" s="118"/>
      <c r="T93" s="283"/>
      <c r="U93" s="178"/>
      <c r="V93" s="284"/>
      <c r="W93" s="401"/>
    </row>
    <row r="94" spans="1:23" ht="30.6" thickBot="1" x14ac:dyDescent="0.45">
      <c r="A94" s="270"/>
      <c r="B94" s="115" t="s">
        <v>38</v>
      </c>
      <c r="C94" s="269"/>
      <c r="D94" s="270"/>
      <c r="E94" s="678" t="s">
        <v>75</v>
      </c>
      <c r="F94" s="680"/>
      <c r="G94" s="376"/>
      <c r="H94" s="678" t="s">
        <v>7</v>
      </c>
      <c r="I94" s="680"/>
      <c r="J94" s="326"/>
      <c r="K94" s="678" t="s">
        <v>76</v>
      </c>
      <c r="L94" s="680"/>
      <c r="M94" s="374"/>
      <c r="N94" s="678" t="s">
        <v>77</v>
      </c>
      <c r="O94" s="680"/>
      <c r="P94" s="23"/>
      <c r="Q94" s="678"/>
      <c r="R94" s="679"/>
      <c r="S94" s="55"/>
      <c r="T94" s="375" t="s">
        <v>264</v>
      </c>
      <c r="U94" s="245" t="s">
        <v>45</v>
      </c>
      <c r="V94" s="182" t="s">
        <v>289</v>
      </c>
      <c r="W94" s="54" t="s">
        <v>31</v>
      </c>
    </row>
    <row r="95" spans="1:23" ht="15" thickBot="1" x14ac:dyDescent="0.35">
      <c r="A95" s="269"/>
      <c r="B95" s="90" t="s">
        <v>0</v>
      </c>
      <c r="C95" s="91" t="s">
        <v>1</v>
      </c>
      <c r="D95" s="27" t="s">
        <v>2</v>
      </c>
      <c r="E95" s="179" t="s">
        <v>229</v>
      </c>
      <c r="F95" s="154" t="s">
        <v>8</v>
      </c>
      <c r="G95" s="23"/>
      <c r="H95" s="179" t="s">
        <v>229</v>
      </c>
      <c r="I95" s="154" t="s">
        <v>8</v>
      </c>
      <c r="J95" s="25"/>
      <c r="K95" s="179" t="s">
        <v>229</v>
      </c>
      <c r="L95" s="154" t="s">
        <v>8</v>
      </c>
      <c r="M95" s="25"/>
      <c r="N95" s="179" t="s">
        <v>229</v>
      </c>
      <c r="O95" s="154" t="s">
        <v>8</v>
      </c>
      <c r="P95" s="96"/>
      <c r="Q95" s="179" t="s">
        <v>229</v>
      </c>
      <c r="R95" s="154" t="s">
        <v>8</v>
      </c>
      <c r="S95" s="96"/>
      <c r="T95" s="179"/>
      <c r="U95" s="249"/>
      <c r="V95" s="456"/>
      <c r="W95" s="23"/>
    </row>
    <row r="96" spans="1:23" x14ac:dyDescent="0.3">
      <c r="A96" s="270"/>
      <c r="B96" s="455" t="s">
        <v>187</v>
      </c>
      <c r="C96" s="28" t="s">
        <v>65</v>
      </c>
      <c r="D96" s="270"/>
      <c r="E96" s="451">
        <v>0</v>
      </c>
      <c r="F96" s="452">
        <v>0</v>
      </c>
      <c r="G96" s="453"/>
      <c r="H96" s="435">
        <v>0</v>
      </c>
      <c r="I96" s="452">
        <v>0</v>
      </c>
      <c r="J96" s="405"/>
      <c r="K96" s="357"/>
      <c r="L96" s="369"/>
      <c r="M96" s="405"/>
      <c r="N96" s="357"/>
      <c r="O96" s="369"/>
      <c r="P96" s="434"/>
      <c r="Q96" s="441"/>
      <c r="R96" s="369"/>
      <c r="S96" s="434"/>
      <c r="T96" s="454">
        <v>0</v>
      </c>
      <c r="U96" s="250"/>
      <c r="V96" s="149"/>
      <c r="W96" s="402" t="s">
        <v>200</v>
      </c>
    </row>
    <row r="97" spans="1:23" x14ac:dyDescent="0.3">
      <c r="A97" s="270"/>
      <c r="B97" s="455" t="s">
        <v>287</v>
      </c>
      <c r="C97" s="28"/>
      <c r="D97" s="270"/>
      <c r="E97" s="285"/>
      <c r="G97" s="286"/>
      <c r="H97" s="287"/>
      <c r="J97" s="16"/>
      <c r="K97" s="31"/>
      <c r="M97" s="16"/>
      <c r="N97" s="29"/>
      <c r="P97" s="19"/>
      <c r="Q97" s="28"/>
      <c r="S97" s="19"/>
      <c r="T97" s="287"/>
      <c r="U97" s="250"/>
      <c r="V97" s="149"/>
      <c r="W97" s="286"/>
    </row>
    <row r="98" spans="1:23" x14ac:dyDescent="0.3">
      <c r="A98" s="270"/>
      <c r="B98" s="158"/>
      <c r="C98" s="28"/>
      <c r="D98" s="270"/>
      <c r="E98" s="287"/>
      <c r="G98" s="286"/>
      <c r="H98" s="287"/>
      <c r="J98" s="16"/>
      <c r="K98" s="31"/>
      <c r="M98" s="16"/>
      <c r="N98" s="31"/>
      <c r="P98" s="19"/>
      <c r="Q98" s="28"/>
      <c r="S98" s="19"/>
      <c r="T98" s="287"/>
      <c r="U98" s="250"/>
      <c r="V98" s="149"/>
      <c r="W98" s="286"/>
    </row>
    <row r="99" spans="1:23" x14ac:dyDescent="0.3">
      <c r="A99" s="270"/>
      <c r="B99" s="158"/>
      <c r="C99" s="28"/>
      <c r="D99" s="270"/>
      <c r="E99" s="287"/>
      <c r="G99" s="286"/>
      <c r="H99" s="287"/>
      <c r="J99" s="16"/>
      <c r="K99" s="31"/>
      <c r="M99" s="16"/>
      <c r="N99" s="31"/>
      <c r="P99" s="19"/>
      <c r="Q99" s="158"/>
      <c r="S99" s="19"/>
      <c r="T99" s="287"/>
      <c r="U99" s="250"/>
      <c r="V99" s="149"/>
      <c r="W99" s="286"/>
    </row>
    <row r="100" spans="1:23" x14ac:dyDescent="0.3">
      <c r="A100" s="270"/>
      <c r="B100" s="158"/>
      <c r="C100" s="28"/>
      <c r="D100" s="270"/>
      <c r="E100" s="287"/>
      <c r="G100" s="286"/>
      <c r="H100" s="287"/>
      <c r="J100" s="16"/>
      <c r="K100" s="31"/>
      <c r="M100" s="16"/>
      <c r="N100" s="31"/>
      <c r="P100" s="19"/>
      <c r="Q100" s="158"/>
      <c r="S100" s="19"/>
      <c r="T100" s="287"/>
      <c r="U100" s="250"/>
      <c r="V100" s="149"/>
      <c r="W100" s="286"/>
    </row>
    <row r="101" spans="1:23" x14ac:dyDescent="0.3">
      <c r="A101" s="270"/>
      <c r="B101" s="158"/>
      <c r="C101" s="28"/>
      <c r="D101" s="270"/>
      <c r="E101" s="287"/>
      <c r="G101" s="286"/>
      <c r="H101" s="287"/>
      <c r="J101" s="16"/>
      <c r="K101" s="31"/>
      <c r="M101" s="16"/>
      <c r="N101" s="31"/>
      <c r="P101" s="19"/>
      <c r="Q101" s="158"/>
      <c r="S101" s="19"/>
      <c r="T101" s="287"/>
      <c r="U101" s="250"/>
      <c r="V101" s="149"/>
      <c r="W101" s="286"/>
    </row>
    <row r="102" spans="1:23" x14ac:dyDescent="0.3">
      <c r="A102" s="270"/>
      <c r="B102" s="158"/>
      <c r="C102" s="28"/>
      <c r="D102" s="270"/>
      <c r="E102" s="287"/>
      <c r="G102" s="286"/>
      <c r="H102" s="287"/>
      <c r="J102" s="16"/>
      <c r="K102" s="31"/>
      <c r="M102" s="16"/>
      <c r="N102" s="31"/>
      <c r="P102" s="19"/>
      <c r="Q102" s="158"/>
      <c r="S102" s="19"/>
      <c r="T102" s="287"/>
      <c r="U102" s="250"/>
      <c r="V102" s="149"/>
      <c r="W102" s="286"/>
    </row>
    <row r="103" spans="1:23" ht="15" thickBot="1" x14ac:dyDescent="0.35">
      <c r="A103" s="270"/>
      <c r="B103" s="98"/>
      <c r="C103" s="33"/>
      <c r="D103" s="267"/>
      <c r="E103" s="288"/>
      <c r="F103" s="289"/>
      <c r="G103" s="290"/>
      <c r="H103" s="291"/>
      <c r="I103" s="289"/>
      <c r="J103" s="17"/>
      <c r="K103" s="32"/>
      <c r="L103" s="114"/>
      <c r="M103" s="17"/>
      <c r="N103" s="32"/>
      <c r="O103" s="13"/>
      <c r="P103" s="20"/>
      <c r="Q103" s="98"/>
      <c r="R103" s="13"/>
      <c r="S103" s="20"/>
      <c r="T103" s="291"/>
      <c r="U103" s="251"/>
      <c r="V103" s="176"/>
      <c r="W103" s="290"/>
    </row>
    <row r="104" spans="1:23" ht="31.8" customHeight="1" thickBot="1" x14ac:dyDescent="0.45">
      <c r="B104" s="46" t="s">
        <v>275</v>
      </c>
      <c r="C104" s="46"/>
      <c r="D104" s="46"/>
      <c r="E104" s="46"/>
      <c r="F104" s="46"/>
      <c r="G104" s="277"/>
      <c r="H104" s="278"/>
      <c r="I104" s="279"/>
      <c r="J104" s="112"/>
      <c r="K104" s="111"/>
      <c r="L104" s="9"/>
      <c r="M104" s="147"/>
      <c r="N104" s="9"/>
      <c r="O104" s="9"/>
      <c r="P104" s="9"/>
      <c r="Q104" s="147"/>
      <c r="R104" s="9"/>
      <c r="S104" s="9"/>
      <c r="T104" s="337"/>
      <c r="U104" s="169"/>
      <c r="V104" s="149"/>
    </row>
    <row r="105" spans="1:23" ht="30.6" customHeight="1" thickBot="1" x14ac:dyDescent="0.45">
      <c r="A105" s="148"/>
      <c r="B105" s="113" t="s">
        <v>26</v>
      </c>
      <c r="C105" s="59"/>
      <c r="D105" s="59"/>
      <c r="E105" s="280"/>
      <c r="F105" s="280"/>
      <c r="G105" s="281"/>
      <c r="H105" s="280"/>
      <c r="I105" s="280"/>
      <c r="J105" s="59"/>
      <c r="K105" s="60"/>
      <c r="L105" s="60"/>
      <c r="M105" s="59"/>
      <c r="N105" s="60"/>
      <c r="O105" s="60"/>
      <c r="P105" s="60"/>
      <c r="Q105" s="59"/>
      <c r="R105" s="60"/>
      <c r="S105" s="60"/>
      <c r="T105" s="280"/>
      <c r="U105" s="177"/>
      <c r="V105" s="566"/>
      <c r="W105" s="399"/>
    </row>
    <row r="106" spans="1:23" ht="28.2" customHeight="1" thickBot="1" x14ac:dyDescent="0.35">
      <c r="A106" s="148"/>
      <c r="B106" t="s">
        <v>27</v>
      </c>
      <c r="V106" s="149"/>
      <c r="W106" s="400"/>
    </row>
    <row r="107" spans="1:23" ht="15" thickBot="1" x14ac:dyDescent="0.35">
      <c r="A107" s="148"/>
      <c r="B107" s="116" t="s">
        <v>12</v>
      </c>
      <c r="C107" s="117"/>
      <c r="D107" s="117"/>
      <c r="E107" s="283"/>
      <c r="F107" s="283"/>
      <c r="G107" s="284"/>
      <c r="H107" s="283">
        <v>42.6</v>
      </c>
      <c r="I107" s="283"/>
      <c r="J107" s="117"/>
      <c r="K107" s="118">
        <v>41.8</v>
      </c>
      <c r="L107" s="118"/>
      <c r="M107" s="117"/>
      <c r="N107" s="118"/>
      <c r="O107" s="118"/>
      <c r="P107" s="118"/>
      <c r="Q107" s="117"/>
      <c r="R107" s="118"/>
      <c r="S107" s="118"/>
      <c r="T107" s="283"/>
      <c r="U107" s="178"/>
      <c r="V107" s="284"/>
      <c r="W107" s="401"/>
    </row>
    <row r="108" spans="1:23" ht="30.6" thickBot="1" x14ac:dyDescent="0.45">
      <c r="A108" s="148"/>
      <c r="B108" s="115" t="s">
        <v>70</v>
      </c>
      <c r="C108" s="147"/>
      <c r="D108" s="148"/>
      <c r="E108" s="678" t="s">
        <v>75</v>
      </c>
      <c r="F108" s="679"/>
      <c r="G108" s="55"/>
      <c r="H108" s="678" t="s">
        <v>7</v>
      </c>
      <c r="I108" s="680"/>
      <c r="J108" s="327"/>
      <c r="K108" s="679" t="s">
        <v>76</v>
      </c>
      <c r="L108" s="680"/>
      <c r="M108" s="374"/>
      <c r="N108" s="678" t="s">
        <v>77</v>
      </c>
      <c r="O108" s="680"/>
      <c r="P108" s="23"/>
      <c r="Q108" s="678"/>
      <c r="R108" s="679"/>
      <c r="S108" s="55"/>
      <c r="T108" s="375" t="s">
        <v>264</v>
      </c>
      <c r="U108" s="245" t="s">
        <v>45</v>
      </c>
      <c r="V108" s="182" t="s">
        <v>274</v>
      </c>
      <c r="W108" s="54" t="s">
        <v>31</v>
      </c>
    </row>
    <row r="109" spans="1:23" ht="15" thickBot="1" x14ac:dyDescent="0.35">
      <c r="A109" s="147"/>
      <c r="B109" s="90" t="s">
        <v>0</v>
      </c>
      <c r="C109" s="24" t="s">
        <v>1</v>
      </c>
      <c r="D109" s="27" t="s">
        <v>2</v>
      </c>
      <c r="E109" s="179" t="s">
        <v>229</v>
      </c>
      <c r="F109" s="154" t="s">
        <v>8</v>
      </c>
      <c r="G109" s="23"/>
      <c r="H109" s="179" t="s">
        <v>229</v>
      </c>
      <c r="I109" s="437" t="s">
        <v>8</v>
      </c>
      <c r="J109" s="25"/>
      <c r="K109" s="179" t="s">
        <v>229</v>
      </c>
      <c r="L109" s="154" t="s">
        <v>8</v>
      </c>
      <c r="M109" s="25"/>
      <c r="N109" s="179" t="s">
        <v>229</v>
      </c>
      <c r="O109" s="154" t="s">
        <v>8</v>
      </c>
      <c r="P109" s="96"/>
      <c r="Q109" s="179" t="s">
        <v>229</v>
      </c>
      <c r="R109" s="154" t="s">
        <v>8</v>
      </c>
      <c r="S109" s="96"/>
      <c r="T109" s="179"/>
      <c r="U109" s="249"/>
      <c r="V109" s="456"/>
      <c r="W109" s="23"/>
    </row>
    <row r="110" spans="1:23" x14ac:dyDescent="0.3">
      <c r="A110" s="148"/>
      <c r="B110" s="322" t="s">
        <v>150</v>
      </c>
      <c r="C110" s="564" t="s">
        <v>17</v>
      </c>
      <c r="D110" s="544"/>
      <c r="E110" s="575">
        <v>39.200000000000003</v>
      </c>
      <c r="F110" s="438">
        <v>39.200000000000003</v>
      </c>
      <c r="G110" s="560"/>
      <c r="H110" s="575">
        <v>40.200000000000003</v>
      </c>
      <c r="I110" s="438">
        <v>40.200000000000003</v>
      </c>
      <c r="J110" s="511"/>
      <c r="K110" s="575">
        <v>38.799999999999997</v>
      </c>
      <c r="L110" s="438">
        <v>38.799999999999997</v>
      </c>
      <c r="M110" s="511"/>
      <c r="N110" s="442"/>
      <c r="O110" s="439"/>
      <c r="P110" s="459"/>
      <c r="Q110" s="512"/>
      <c r="R110" s="439"/>
      <c r="S110" s="459"/>
      <c r="T110" s="451">
        <f>39.2+40.2</f>
        <v>79.400000000000006</v>
      </c>
      <c r="U110" s="250">
        <f>RANK(F110,$F$110:$F$114)</f>
        <v>1</v>
      </c>
      <c r="V110" s="149" t="s">
        <v>290</v>
      </c>
      <c r="W110" s="286"/>
    </row>
    <row r="111" spans="1:23" x14ac:dyDescent="0.3">
      <c r="A111" s="148"/>
      <c r="B111" s="322"/>
      <c r="C111" s="512"/>
      <c r="D111" s="544"/>
      <c r="E111" s="451"/>
      <c r="F111" s="438"/>
      <c r="G111" s="560"/>
      <c r="H111" s="575"/>
      <c r="I111" s="438"/>
      <c r="J111" s="511"/>
      <c r="K111" s="575"/>
      <c r="L111" s="438"/>
      <c r="M111" s="511"/>
      <c r="N111" s="442"/>
      <c r="O111" s="439"/>
      <c r="P111" s="459"/>
      <c r="Q111" s="512"/>
      <c r="R111" s="439"/>
      <c r="S111" s="459"/>
      <c r="T111" s="451"/>
      <c r="U111" s="250"/>
      <c r="V111" s="149"/>
      <c r="W111" s="286"/>
    </row>
    <row r="112" spans="1:23" x14ac:dyDescent="0.3">
      <c r="A112" s="148"/>
      <c r="B112" s="322" t="s">
        <v>151</v>
      </c>
      <c r="C112" s="512" t="s">
        <v>67</v>
      </c>
      <c r="D112" s="544"/>
      <c r="E112" s="451">
        <f>18.2+17.6</f>
        <v>35.799999999999997</v>
      </c>
      <c r="F112" s="438">
        <v>35.799999999999997</v>
      </c>
      <c r="G112" s="560"/>
      <c r="H112" s="451">
        <v>32.1</v>
      </c>
      <c r="I112" s="438">
        <v>32.1</v>
      </c>
      <c r="J112" s="511"/>
      <c r="K112" s="451">
        <v>34</v>
      </c>
      <c r="L112" s="438">
        <v>34</v>
      </c>
      <c r="M112" s="511"/>
      <c r="N112" s="565"/>
      <c r="O112" s="439"/>
      <c r="P112" s="459"/>
      <c r="Q112" s="568"/>
      <c r="R112" s="439"/>
      <c r="S112" s="459"/>
      <c r="T112" s="451">
        <f>35.8+34</f>
        <v>69.8</v>
      </c>
      <c r="U112" s="250">
        <v>3</v>
      </c>
      <c r="V112" s="149" t="s">
        <v>290</v>
      </c>
      <c r="W112" s="286"/>
    </row>
    <row r="113" spans="1:23" x14ac:dyDescent="0.3">
      <c r="A113" s="148"/>
      <c r="B113" s="158"/>
      <c r="C113" s="512"/>
      <c r="D113" s="544"/>
      <c r="E113" s="451"/>
      <c r="F113" s="438"/>
      <c r="G113" s="560"/>
      <c r="H113" s="451"/>
      <c r="I113" s="438"/>
      <c r="J113" s="511"/>
      <c r="K113" s="565"/>
      <c r="L113" s="439"/>
      <c r="M113" s="511"/>
      <c r="N113" s="565"/>
      <c r="O113" s="439"/>
      <c r="P113" s="459"/>
      <c r="Q113" s="568"/>
      <c r="R113" s="439"/>
      <c r="S113" s="459"/>
      <c r="T113" s="451"/>
      <c r="U113" s="250"/>
      <c r="V113" s="149"/>
      <c r="W113" s="286"/>
    </row>
    <row r="114" spans="1:23" x14ac:dyDescent="0.3">
      <c r="A114" s="148"/>
      <c r="B114" s="158" t="s">
        <v>155</v>
      </c>
      <c r="C114" s="512" t="s">
        <v>79</v>
      </c>
      <c r="D114" s="544"/>
      <c r="E114" s="451">
        <f>17+18.6</f>
        <v>35.6</v>
      </c>
      <c r="F114" s="438">
        <v>35.6</v>
      </c>
      <c r="G114" s="560"/>
      <c r="H114" s="451"/>
      <c r="I114" s="438"/>
      <c r="J114" s="511"/>
      <c r="K114" s="451">
        <v>35.799999999999997</v>
      </c>
      <c r="L114" s="438">
        <v>35.799999999999997</v>
      </c>
      <c r="M114" s="511"/>
      <c r="N114" s="565">
        <f>19.7+19.9</f>
        <v>39.599999999999994</v>
      </c>
      <c r="O114" s="439">
        <v>39.6</v>
      </c>
      <c r="P114" s="459"/>
      <c r="Q114" s="568"/>
      <c r="R114" s="439"/>
      <c r="S114" s="459"/>
      <c r="T114" s="451">
        <f>35.8+39.6</f>
        <v>75.400000000000006</v>
      </c>
      <c r="U114" s="250">
        <v>2</v>
      </c>
      <c r="V114" s="149" t="s">
        <v>290</v>
      </c>
      <c r="W114" s="286"/>
    </row>
    <row r="115" spans="1:23" x14ac:dyDescent="0.3">
      <c r="A115" s="148"/>
      <c r="B115" s="158"/>
      <c r="C115" s="512"/>
      <c r="D115" s="544"/>
      <c r="E115" s="451"/>
      <c r="F115" s="438"/>
      <c r="G115" s="560"/>
      <c r="H115" s="451"/>
      <c r="I115" s="438"/>
      <c r="J115" s="511"/>
      <c r="K115" s="565"/>
      <c r="L115" s="439"/>
      <c r="M115" s="511"/>
      <c r="N115" s="565"/>
      <c r="O115" s="439"/>
      <c r="P115" s="459"/>
      <c r="Q115" s="568"/>
      <c r="R115" s="439"/>
      <c r="S115" s="459"/>
      <c r="T115" s="451"/>
      <c r="U115" s="250"/>
      <c r="V115" s="149"/>
      <c r="W115" s="286"/>
    </row>
    <row r="116" spans="1:23" x14ac:dyDescent="0.3">
      <c r="A116" s="148"/>
      <c r="B116" s="158"/>
      <c r="C116" s="512"/>
      <c r="D116" s="544"/>
      <c r="E116" s="451"/>
      <c r="F116" s="438"/>
      <c r="G116" s="560"/>
      <c r="H116" s="451"/>
      <c r="I116" s="438"/>
      <c r="J116" s="511"/>
      <c r="K116" s="565"/>
      <c r="L116" s="439"/>
      <c r="M116" s="511"/>
      <c r="N116" s="565"/>
      <c r="O116" s="439"/>
      <c r="P116" s="459"/>
      <c r="Q116" s="568"/>
      <c r="R116" s="439"/>
      <c r="S116" s="459"/>
      <c r="T116" s="451"/>
      <c r="U116" s="250"/>
      <c r="V116" s="149"/>
      <c r="W116" s="286"/>
    </row>
    <row r="117" spans="1:23" ht="15" thickBot="1" x14ac:dyDescent="0.35">
      <c r="A117" s="148"/>
      <c r="B117" s="98"/>
      <c r="C117" s="33"/>
      <c r="D117" s="145"/>
      <c r="E117" s="288"/>
      <c r="F117" s="289"/>
      <c r="G117" s="290"/>
      <c r="H117" s="291"/>
      <c r="I117" s="289"/>
      <c r="J117" s="17"/>
      <c r="K117" s="32"/>
      <c r="L117" s="114"/>
      <c r="M117" s="17"/>
      <c r="N117" s="32"/>
      <c r="O117" s="13"/>
      <c r="P117" s="20"/>
      <c r="Q117" s="98"/>
      <c r="R117" s="13"/>
      <c r="S117" s="20"/>
      <c r="T117" s="291"/>
      <c r="U117" s="251"/>
      <c r="V117" s="176"/>
      <c r="W117" s="290"/>
    </row>
    <row r="120" spans="1:23" ht="31.8" customHeight="1" thickBot="1" x14ac:dyDescent="0.45">
      <c r="B120" s="46" t="s">
        <v>275</v>
      </c>
      <c r="C120" s="46"/>
      <c r="D120" s="46"/>
      <c r="E120" s="46"/>
      <c r="F120" s="46"/>
      <c r="G120" s="277"/>
      <c r="H120" s="278"/>
      <c r="I120" s="279"/>
      <c r="J120" s="112"/>
      <c r="K120" s="111"/>
      <c r="L120" s="9"/>
      <c r="M120" s="216"/>
      <c r="N120" s="9"/>
      <c r="O120" s="9"/>
      <c r="P120" s="9"/>
      <c r="Q120" s="216"/>
      <c r="R120" s="9"/>
      <c r="S120" s="9"/>
      <c r="T120" s="337"/>
      <c r="U120" s="169"/>
      <c r="V120" s="149"/>
    </row>
    <row r="121" spans="1:23" ht="30.6" customHeight="1" thickBot="1" x14ac:dyDescent="0.45">
      <c r="A121" s="217"/>
      <c r="B121" s="113" t="s">
        <v>26</v>
      </c>
      <c r="C121" s="59"/>
      <c r="D121" s="59"/>
      <c r="E121" s="280"/>
      <c r="F121" s="280"/>
      <c r="G121" s="281"/>
      <c r="H121" s="280"/>
      <c r="I121" s="280"/>
      <c r="J121" s="59"/>
      <c r="K121" s="60"/>
      <c r="L121" s="60"/>
      <c r="M121" s="59"/>
      <c r="N121" s="60"/>
      <c r="O121" s="60"/>
      <c r="P121" s="60"/>
      <c r="Q121" s="59"/>
      <c r="R121" s="60"/>
      <c r="S121" s="60"/>
      <c r="T121" s="280"/>
      <c r="U121" s="177"/>
      <c r="V121" s="566"/>
      <c r="W121" s="399"/>
    </row>
    <row r="122" spans="1:23" ht="28.2" customHeight="1" thickBot="1" x14ac:dyDescent="0.35">
      <c r="A122" s="217"/>
      <c r="B122" t="s">
        <v>27</v>
      </c>
      <c r="V122" s="149"/>
      <c r="W122" s="400"/>
    </row>
    <row r="123" spans="1:23" ht="15" thickBot="1" x14ac:dyDescent="0.35">
      <c r="A123" s="217"/>
      <c r="B123" s="116" t="s">
        <v>12</v>
      </c>
      <c r="C123" s="117"/>
      <c r="D123" s="117"/>
      <c r="E123" s="283"/>
      <c r="F123" s="283"/>
      <c r="G123" s="284"/>
      <c r="H123" s="283">
        <v>42.6</v>
      </c>
      <c r="I123" s="283"/>
      <c r="J123" s="117"/>
      <c r="K123" s="118">
        <v>41.8</v>
      </c>
      <c r="L123" s="118"/>
      <c r="M123" s="117"/>
      <c r="N123" s="118"/>
      <c r="O123" s="118"/>
      <c r="P123" s="118"/>
      <c r="Q123" s="117"/>
      <c r="R123" s="118"/>
      <c r="S123" s="118"/>
      <c r="T123" s="283"/>
      <c r="U123" s="178"/>
      <c r="V123" s="284"/>
      <c r="W123" s="401"/>
    </row>
    <row r="124" spans="1:23" ht="30.6" thickBot="1" x14ac:dyDescent="0.45">
      <c r="A124" s="217"/>
      <c r="B124" s="115" t="s">
        <v>156</v>
      </c>
      <c r="C124" s="216"/>
      <c r="D124" s="217"/>
      <c r="E124" s="678" t="s">
        <v>75</v>
      </c>
      <c r="F124" s="680"/>
      <c r="G124" s="376"/>
      <c r="H124" s="678" t="s">
        <v>7</v>
      </c>
      <c r="I124" s="680"/>
      <c r="J124" s="329"/>
      <c r="K124" s="679" t="s">
        <v>76</v>
      </c>
      <c r="L124" s="680"/>
      <c r="M124" s="374"/>
      <c r="N124" s="678" t="s">
        <v>77</v>
      </c>
      <c r="O124" s="680"/>
      <c r="P124" s="23"/>
      <c r="Q124" s="678"/>
      <c r="R124" s="679"/>
      <c r="S124" s="55"/>
      <c r="T124" s="375" t="s">
        <v>264</v>
      </c>
      <c r="U124" s="245" t="s">
        <v>45</v>
      </c>
      <c r="V124" s="182" t="s">
        <v>289</v>
      </c>
      <c r="W124" s="54" t="s">
        <v>31</v>
      </c>
    </row>
    <row r="125" spans="1:23" ht="15" thickBot="1" x14ac:dyDescent="0.35">
      <c r="A125" s="216"/>
      <c r="B125" s="90" t="s">
        <v>0</v>
      </c>
      <c r="C125" s="91" t="s">
        <v>1</v>
      </c>
      <c r="D125" s="27" t="s">
        <v>2</v>
      </c>
      <c r="E125" s="179" t="s">
        <v>229</v>
      </c>
      <c r="F125" s="154" t="s">
        <v>8</v>
      </c>
      <c r="G125" s="23"/>
      <c r="H125" s="179" t="s">
        <v>229</v>
      </c>
      <c r="I125" s="154" t="s">
        <v>8</v>
      </c>
      <c r="J125" s="25"/>
      <c r="K125" s="179" t="s">
        <v>229</v>
      </c>
      <c r="L125" s="154" t="s">
        <v>8</v>
      </c>
      <c r="M125" s="25"/>
      <c r="N125" s="179" t="s">
        <v>229</v>
      </c>
      <c r="O125" s="154" t="s">
        <v>8</v>
      </c>
      <c r="P125" s="96"/>
      <c r="Q125" s="179" t="s">
        <v>229</v>
      </c>
      <c r="R125" s="154" t="s">
        <v>8</v>
      </c>
      <c r="S125" s="96"/>
      <c r="T125" s="179"/>
      <c r="U125" s="249"/>
      <c r="V125" s="456"/>
      <c r="W125" s="23"/>
    </row>
    <row r="126" spans="1:23" x14ac:dyDescent="0.3">
      <c r="A126" s="217"/>
      <c r="B126" s="322" t="s">
        <v>119</v>
      </c>
      <c r="C126" s="28" t="s">
        <v>65</v>
      </c>
      <c r="D126" s="217"/>
      <c r="E126" s="294">
        <f>18.7+19</f>
        <v>37.700000000000003</v>
      </c>
      <c r="F126" s="438">
        <v>37.700000000000003</v>
      </c>
      <c r="G126" s="560"/>
      <c r="H126" s="575"/>
      <c r="I126" s="438"/>
      <c r="J126" s="511"/>
      <c r="K126" s="442"/>
      <c r="L126" s="439"/>
      <c r="M126" s="16"/>
      <c r="N126" s="29"/>
      <c r="P126" s="19"/>
      <c r="Q126" s="28"/>
      <c r="S126" s="19"/>
      <c r="T126" s="287">
        <v>37.700000000000003</v>
      </c>
      <c r="U126" s="250">
        <f>RANK(F126,$F$126:$F$129)</f>
        <v>2</v>
      </c>
      <c r="V126" s="149" t="s">
        <v>290</v>
      </c>
      <c r="W126" s="286"/>
    </row>
    <row r="127" spans="1:23" x14ac:dyDescent="0.3">
      <c r="A127" s="217"/>
      <c r="B127" s="322"/>
      <c r="C127" s="28"/>
      <c r="D127" s="217"/>
      <c r="E127" s="285"/>
      <c r="F127" s="438"/>
      <c r="G127" s="560"/>
      <c r="H127" s="575"/>
      <c r="I127" s="438"/>
      <c r="J127" s="511"/>
      <c r="K127" s="442"/>
      <c r="L127" s="439"/>
      <c r="M127" s="16"/>
      <c r="N127" s="29"/>
      <c r="P127" s="19"/>
      <c r="Q127" s="28"/>
      <c r="S127" s="19"/>
      <c r="T127" s="287"/>
      <c r="U127" s="250"/>
      <c r="V127" s="149"/>
      <c r="W127" s="286"/>
    </row>
    <row r="128" spans="1:23" x14ac:dyDescent="0.3">
      <c r="A128" s="217"/>
      <c r="B128" s="322" t="s">
        <v>138</v>
      </c>
      <c r="C128" s="28" t="s">
        <v>67</v>
      </c>
      <c r="D128" s="355"/>
      <c r="E128" s="285">
        <v>39.1</v>
      </c>
      <c r="F128" s="438">
        <v>39.1</v>
      </c>
      <c r="G128" s="560"/>
      <c r="H128" s="451">
        <v>40.799999999999997</v>
      </c>
      <c r="I128" s="438">
        <v>40.799999999999997</v>
      </c>
      <c r="J128" s="511"/>
      <c r="K128" s="451">
        <v>42.2</v>
      </c>
      <c r="L128" s="572">
        <v>42.4</v>
      </c>
      <c r="M128" s="16"/>
      <c r="N128" s="31">
        <v>39.6</v>
      </c>
      <c r="O128" s="2">
        <v>39.6</v>
      </c>
      <c r="P128" s="19"/>
      <c r="Q128" s="158"/>
      <c r="S128" s="19"/>
      <c r="T128" s="287">
        <f>40.8+42.4</f>
        <v>83.199999999999989</v>
      </c>
      <c r="U128" s="250">
        <f t="shared" ref="U128" si="0">RANK(F128,$F$126:$F$129)</f>
        <v>1</v>
      </c>
      <c r="V128" s="149" t="s">
        <v>290</v>
      </c>
      <c r="W128" s="286"/>
    </row>
    <row r="129" spans="1:23" x14ac:dyDescent="0.3">
      <c r="A129" s="217"/>
      <c r="B129" s="322" t="s">
        <v>232</v>
      </c>
      <c r="C129" s="28"/>
      <c r="D129" s="355"/>
      <c r="E129" s="285"/>
      <c r="G129" s="286"/>
      <c r="H129" s="287"/>
      <c r="J129" s="16"/>
      <c r="K129" s="31"/>
      <c r="M129" s="16"/>
      <c r="N129" s="31"/>
      <c r="P129" s="19"/>
      <c r="Q129" s="158"/>
      <c r="S129" s="19"/>
      <c r="T129" s="287"/>
      <c r="U129" s="250"/>
      <c r="V129" s="149"/>
      <c r="W129" s="286"/>
    </row>
    <row r="130" spans="1:23" ht="15" thickBot="1" x14ac:dyDescent="0.35">
      <c r="A130" s="217"/>
      <c r="B130" s="98"/>
      <c r="C130" s="33"/>
      <c r="D130" s="214"/>
      <c r="E130" s="288"/>
      <c r="F130" s="289"/>
      <c r="G130" s="290"/>
      <c r="H130" s="291"/>
      <c r="I130" s="289"/>
      <c r="J130" s="17"/>
      <c r="K130" s="32"/>
      <c r="L130" s="114"/>
      <c r="M130" s="17"/>
      <c r="N130" s="32"/>
      <c r="O130" s="13"/>
      <c r="P130" s="20"/>
      <c r="Q130" s="98"/>
      <c r="R130" s="13"/>
      <c r="S130" s="20"/>
      <c r="T130" s="291"/>
      <c r="U130" s="395"/>
      <c r="V130" s="176"/>
      <c r="W130" s="290"/>
    </row>
    <row r="132" spans="1:23" ht="31.8" customHeight="1" thickBot="1" x14ac:dyDescent="0.45">
      <c r="B132" s="46" t="s">
        <v>275</v>
      </c>
      <c r="C132" s="46"/>
      <c r="D132" s="46"/>
      <c r="E132" s="46"/>
      <c r="F132" s="46"/>
      <c r="G132" s="277"/>
      <c r="H132" s="278"/>
      <c r="I132" s="279"/>
      <c r="J132" s="112"/>
      <c r="K132" s="111"/>
      <c r="L132" s="9"/>
      <c r="M132" s="166"/>
      <c r="N132" s="9"/>
      <c r="O132" s="9"/>
      <c r="P132" s="9"/>
      <c r="Q132" s="166"/>
      <c r="R132" s="9"/>
      <c r="S132" s="9"/>
      <c r="T132" s="337"/>
      <c r="U132" s="169"/>
      <c r="V132" s="149"/>
    </row>
    <row r="133" spans="1:23" ht="30.6" customHeight="1" thickBot="1" x14ac:dyDescent="0.45">
      <c r="A133" s="167"/>
      <c r="B133" s="113" t="s">
        <v>26</v>
      </c>
      <c r="C133" s="59"/>
      <c r="D133" s="59"/>
      <c r="E133" s="280"/>
      <c r="F133" s="280"/>
      <c r="G133" s="281"/>
      <c r="H133" s="280"/>
      <c r="I133" s="280"/>
      <c r="J133" s="59"/>
      <c r="K133" s="60"/>
      <c r="L133" s="60"/>
      <c r="M133" s="59"/>
      <c r="N133" s="60"/>
      <c r="O133" s="60"/>
      <c r="P133" s="60"/>
      <c r="Q133" s="59"/>
      <c r="R133" s="60"/>
      <c r="S133" s="60"/>
      <c r="T133" s="280"/>
      <c r="U133" s="177"/>
      <c r="V133" s="566"/>
      <c r="W133" s="399"/>
    </row>
    <row r="134" spans="1:23" ht="28.2" customHeight="1" thickBot="1" x14ac:dyDescent="0.35">
      <c r="A134" s="167"/>
      <c r="B134" t="s">
        <v>27</v>
      </c>
      <c r="V134" s="149"/>
      <c r="W134" s="400"/>
    </row>
    <row r="135" spans="1:23" ht="15" thickBot="1" x14ac:dyDescent="0.35">
      <c r="A135" s="167"/>
      <c r="B135" s="116" t="s">
        <v>12</v>
      </c>
      <c r="C135" s="117"/>
      <c r="D135" s="117"/>
      <c r="E135" s="283"/>
      <c r="F135" s="283"/>
      <c r="G135" s="284"/>
      <c r="H135" s="283">
        <v>42</v>
      </c>
      <c r="I135" s="283"/>
      <c r="J135" s="117"/>
      <c r="K135" s="118">
        <v>41</v>
      </c>
      <c r="L135" s="118"/>
      <c r="M135" s="117"/>
      <c r="N135" s="118"/>
      <c r="O135" s="118"/>
      <c r="P135" s="118"/>
      <c r="Q135" s="117"/>
      <c r="R135" s="118"/>
      <c r="S135" s="118"/>
      <c r="T135" s="283"/>
      <c r="U135" s="178"/>
      <c r="V135" s="284"/>
      <c r="W135" s="401"/>
    </row>
    <row r="136" spans="1:23" ht="30.6" thickBot="1" x14ac:dyDescent="0.45">
      <c r="A136" s="167"/>
      <c r="B136" s="115" t="s">
        <v>60</v>
      </c>
      <c r="C136" s="166"/>
      <c r="D136" s="167"/>
      <c r="E136" s="678" t="s">
        <v>75</v>
      </c>
      <c r="F136" s="680"/>
      <c r="G136" s="376"/>
      <c r="H136" s="678" t="s">
        <v>7</v>
      </c>
      <c r="I136" s="680"/>
      <c r="J136" s="329"/>
      <c r="K136" s="679" t="s">
        <v>76</v>
      </c>
      <c r="L136" s="680"/>
      <c r="M136" s="55"/>
      <c r="N136" s="679" t="s">
        <v>77</v>
      </c>
      <c r="O136" s="680"/>
      <c r="P136" s="23"/>
      <c r="Q136" s="678"/>
      <c r="R136" s="679"/>
      <c r="S136" s="55"/>
      <c r="T136" s="375" t="s">
        <v>264</v>
      </c>
      <c r="U136" s="245" t="s">
        <v>45</v>
      </c>
      <c r="V136" s="182" t="s">
        <v>274</v>
      </c>
      <c r="W136" s="54" t="s">
        <v>31</v>
      </c>
    </row>
    <row r="137" spans="1:23" ht="15" thickBot="1" x14ac:dyDescent="0.35">
      <c r="A137" s="166"/>
      <c r="B137" s="90" t="s">
        <v>0</v>
      </c>
      <c r="C137" s="91" t="s">
        <v>1</v>
      </c>
      <c r="D137" s="27" t="s">
        <v>2</v>
      </c>
      <c r="E137" s="179" t="s">
        <v>229</v>
      </c>
      <c r="F137" s="154" t="s">
        <v>8</v>
      </c>
      <c r="G137" s="23"/>
      <c r="H137" s="179" t="s">
        <v>229</v>
      </c>
      <c r="I137" s="154" t="s">
        <v>8</v>
      </c>
      <c r="J137" s="25"/>
      <c r="K137" s="179" t="s">
        <v>229</v>
      </c>
      <c r="L137" s="154" t="s">
        <v>8</v>
      </c>
      <c r="M137" s="25"/>
      <c r="N137" s="179" t="s">
        <v>229</v>
      </c>
      <c r="O137" s="154" t="s">
        <v>8</v>
      </c>
      <c r="P137" s="96"/>
      <c r="Q137" s="179" t="s">
        <v>229</v>
      </c>
      <c r="R137" s="154" t="s">
        <v>8</v>
      </c>
      <c r="S137" s="96"/>
      <c r="T137" s="179"/>
      <c r="U137" s="246"/>
      <c r="V137" s="456"/>
      <c r="W137" s="23"/>
    </row>
    <row r="138" spans="1:23" x14ac:dyDescent="0.3">
      <c r="A138" s="167"/>
      <c r="B138" s="322" t="s">
        <v>157</v>
      </c>
      <c r="C138" s="28" t="s">
        <v>67</v>
      </c>
      <c r="D138" s="167"/>
      <c r="E138" s="294"/>
      <c r="G138" s="286"/>
      <c r="H138" s="293"/>
      <c r="J138" s="16"/>
      <c r="K138" s="29"/>
      <c r="M138" s="16"/>
      <c r="N138" s="29"/>
      <c r="P138" s="19"/>
      <c r="Q138" s="28"/>
      <c r="S138" s="19"/>
      <c r="T138" s="287">
        <f>SUM(F138)</f>
        <v>0</v>
      </c>
      <c r="U138" s="247"/>
      <c r="V138" s="149"/>
      <c r="W138" s="286"/>
    </row>
    <row r="139" spans="1:23" x14ac:dyDescent="0.3">
      <c r="A139" s="167"/>
      <c r="B139" s="322"/>
      <c r="C139" s="28"/>
      <c r="D139" s="167"/>
      <c r="E139" s="285"/>
      <c r="G139" s="286"/>
      <c r="H139" s="293"/>
      <c r="J139" s="16"/>
      <c r="K139" s="29"/>
      <c r="M139" s="16"/>
      <c r="N139" s="29"/>
      <c r="P139" s="19"/>
      <c r="Q139" s="28"/>
      <c r="S139" s="19"/>
      <c r="T139" s="287">
        <v>0</v>
      </c>
      <c r="U139" s="247"/>
      <c r="V139" s="149"/>
      <c r="W139" s="286"/>
    </row>
    <row r="140" spans="1:23" x14ac:dyDescent="0.3">
      <c r="A140" s="167"/>
      <c r="B140" s="158"/>
      <c r="C140" s="28"/>
      <c r="D140" s="167"/>
      <c r="E140" s="287"/>
      <c r="G140" s="286"/>
      <c r="H140" s="287"/>
      <c r="J140" s="16"/>
      <c r="K140" s="31"/>
      <c r="M140" s="16"/>
      <c r="N140" s="31"/>
      <c r="P140" s="19"/>
      <c r="Q140" s="158"/>
      <c r="S140" s="19"/>
      <c r="T140" s="287">
        <v>0</v>
      </c>
      <c r="U140" s="247"/>
      <c r="V140" s="149"/>
      <c r="W140" s="286"/>
    </row>
    <row r="141" spans="1:23" x14ac:dyDescent="0.3">
      <c r="A141" s="167"/>
      <c r="B141" s="158"/>
      <c r="C141" s="28"/>
      <c r="D141" s="167"/>
      <c r="E141" s="287"/>
      <c r="G141" s="286"/>
      <c r="H141" s="287"/>
      <c r="J141" s="16"/>
      <c r="K141" s="31"/>
      <c r="M141" s="16"/>
      <c r="N141" s="31"/>
      <c r="P141" s="19"/>
      <c r="Q141" s="158"/>
      <c r="S141" s="19"/>
      <c r="T141" s="287">
        <v>0</v>
      </c>
      <c r="U141" s="247"/>
      <c r="V141" s="149"/>
      <c r="W141" s="286"/>
    </row>
    <row r="142" spans="1:23" ht="15" thickBot="1" x14ac:dyDescent="0.35">
      <c r="A142" s="167"/>
      <c r="B142" s="98"/>
      <c r="C142" s="33"/>
      <c r="D142" s="165"/>
      <c r="E142" s="288"/>
      <c r="F142" s="289"/>
      <c r="G142" s="290"/>
      <c r="H142" s="291"/>
      <c r="I142" s="289"/>
      <c r="J142" s="17"/>
      <c r="K142" s="32"/>
      <c r="L142" s="114"/>
      <c r="M142" s="17"/>
      <c r="N142" s="32"/>
      <c r="O142" s="13"/>
      <c r="P142" s="20"/>
      <c r="Q142" s="98"/>
      <c r="R142" s="13"/>
      <c r="S142" s="20"/>
      <c r="T142" s="291"/>
      <c r="U142" s="248"/>
      <c r="V142" s="176"/>
      <c r="W142" s="290"/>
    </row>
    <row r="145" spans="1:24" ht="31.8" customHeight="1" thickBot="1" x14ac:dyDescent="0.45">
      <c r="B145" s="46" t="s">
        <v>275</v>
      </c>
      <c r="C145" s="46"/>
      <c r="D145" s="46"/>
      <c r="E145" s="46"/>
      <c r="F145" s="46"/>
      <c r="G145" s="277"/>
      <c r="H145" s="278"/>
      <c r="I145" s="279"/>
      <c r="J145" s="112"/>
      <c r="K145" s="111"/>
      <c r="L145" s="9"/>
      <c r="M145" s="274"/>
      <c r="N145" s="9"/>
      <c r="O145" s="9"/>
      <c r="P145" s="9"/>
      <c r="Q145" s="274"/>
      <c r="R145" s="9"/>
      <c r="S145" s="9"/>
      <c r="T145" s="337"/>
      <c r="U145" s="169"/>
      <c r="V145" s="149"/>
    </row>
    <row r="146" spans="1:24" ht="30.6" customHeight="1" thickBot="1" x14ac:dyDescent="0.45">
      <c r="A146" s="275"/>
      <c r="B146" s="113" t="s">
        <v>26</v>
      </c>
      <c r="C146" s="59"/>
      <c r="D146" s="59"/>
      <c r="E146" s="280"/>
      <c r="F146" s="280"/>
      <c r="G146" s="281"/>
      <c r="H146" s="280"/>
      <c r="I146" s="280"/>
      <c r="J146" s="59"/>
      <c r="K146" s="60"/>
      <c r="L146" s="60"/>
      <c r="M146" s="59"/>
      <c r="N146" s="60"/>
      <c r="O146" s="60"/>
      <c r="P146" s="60"/>
      <c r="Q146" s="59"/>
      <c r="R146" s="60"/>
      <c r="S146" s="60"/>
      <c r="T146" s="280"/>
      <c r="U146" s="177"/>
      <c r="V146" s="566"/>
      <c r="W146" s="399"/>
    </row>
    <row r="147" spans="1:24" ht="28.2" customHeight="1" thickBot="1" x14ac:dyDescent="0.35">
      <c r="A147" s="275"/>
      <c r="B147" t="s">
        <v>27</v>
      </c>
      <c r="V147" s="149"/>
      <c r="W147" s="400"/>
    </row>
    <row r="148" spans="1:24" ht="15" thickBot="1" x14ac:dyDescent="0.35">
      <c r="A148" s="275"/>
      <c r="B148" s="116" t="s">
        <v>12</v>
      </c>
      <c r="C148" s="117"/>
      <c r="D148" s="117"/>
      <c r="E148" s="283"/>
      <c r="F148" s="283"/>
      <c r="G148" s="284"/>
      <c r="H148" s="283">
        <v>42</v>
      </c>
      <c r="I148" s="283"/>
      <c r="J148" s="117"/>
      <c r="K148" s="118">
        <v>41</v>
      </c>
      <c r="L148" s="118"/>
      <c r="M148" s="117"/>
      <c r="N148" s="118"/>
      <c r="O148" s="118"/>
      <c r="P148" s="118"/>
      <c r="Q148" s="117"/>
      <c r="R148" s="118"/>
      <c r="S148" s="118"/>
      <c r="T148" s="283"/>
      <c r="U148" s="178"/>
      <c r="V148" s="284"/>
      <c r="W148" s="401"/>
    </row>
    <row r="149" spans="1:24" ht="30.6" thickBot="1" x14ac:dyDescent="0.45">
      <c r="A149" s="275"/>
      <c r="B149" s="115" t="s">
        <v>201</v>
      </c>
      <c r="C149" s="274"/>
      <c r="D149" s="275"/>
      <c r="E149" s="678" t="s">
        <v>75</v>
      </c>
      <c r="F149" s="679"/>
      <c r="G149" s="55"/>
      <c r="H149" s="678" t="s">
        <v>7</v>
      </c>
      <c r="I149" s="680"/>
      <c r="J149" s="329"/>
      <c r="K149" s="679" t="s">
        <v>76</v>
      </c>
      <c r="L149" s="680"/>
      <c r="M149" s="55"/>
      <c r="N149" s="678" t="s">
        <v>77</v>
      </c>
      <c r="O149" s="680"/>
      <c r="P149" s="23"/>
      <c r="Q149" s="678"/>
      <c r="R149" s="679"/>
      <c r="S149" s="55"/>
      <c r="T149" s="375" t="s">
        <v>264</v>
      </c>
      <c r="U149" s="245" t="s">
        <v>45</v>
      </c>
      <c r="V149" s="182" t="s">
        <v>289</v>
      </c>
      <c r="W149" s="54" t="s">
        <v>31</v>
      </c>
    </row>
    <row r="150" spans="1:24" ht="15" thickBot="1" x14ac:dyDescent="0.35">
      <c r="A150" s="274"/>
      <c r="B150" s="90" t="s">
        <v>0</v>
      </c>
      <c r="C150" s="91" t="s">
        <v>1</v>
      </c>
      <c r="D150" s="27" t="s">
        <v>2</v>
      </c>
      <c r="E150" s="179" t="s">
        <v>229</v>
      </c>
      <c r="F150" s="154" t="s">
        <v>8</v>
      </c>
      <c r="G150" s="23"/>
      <c r="H150" s="179" t="s">
        <v>229</v>
      </c>
      <c r="I150" s="154" t="s">
        <v>8</v>
      </c>
      <c r="J150" s="25"/>
      <c r="K150" s="179" t="s">
        <v>229</v>
      </c>
      <c r="L150" s="154" t="s">
        <v>8</v>
      </c>
      <c r="M150" s="25"/>
      <c r="N150" s="179" t="s">
        <v>229</v>
      </c>
      <c r="O150" s="154" t="s">
        <v>8</v>
      </c>
      <c r="P150" s="96"/>
      <c r="Q150" s="179" t="s">
        <v>229</v>
      </c>
      <c r="R150" s="154" t="s">
        <v>8</v>
      </c>
      <c r="S150" s="96"/>
      <c r="T150" s="179"/>
      <c r="U150" s="246"/>
      <c r="V150" s="456"/>
      <c r="W150" s="23"/>
    </row>
    <row r="151" spans="1:24" x14ac:dyDescent="0.3">
      <c r="A151" s="275"/>
      <c r="B151" s="322" t="s">
        <v>202</v>
      </c>
      <c r="C151" s="28" t="s">
        <v>67</v>
      </c>
      <c r="D151" s="275"/>
      <c r="E151" s="285">
        <v>41.5</v>
      </c>
      <c r="F151" s="572">
        <v>41.5</v>
      </c>
      <c r="G151" s="560"/>
      <c r="H151" s="451">
        <v>41.09</v>
      </c>
      <c r="I151" s="438">
        <v>41.09</v>
      </c>
      <c r="J151" s="511"/>
      <c r="K151" s="538">
        <v>41.4</v>
      </c>
      <c r="L151" s="439">
        <v>41.4</v>
      </c>
      <c r="M151" s="16"/>
      <c r="N151" s="29"/>
      <c r="P151" s="19"/>
      <c r="Q151" s="28"/>
      <c r="S151" s="19"/>
      <c r="T151" s="285">
        <f>41.5+41.4</f>
        <v>82.9</v>
      </c>
      <c r="U151" s="250">
        <f>RANK(T151,$T$151:$T$155)</f>
        <v>1</v>
      </c>
      <c r="V151" s="149" t="s">
        <v>294</v>
      </c>
      <c r="W151" s="286"/>
    </row>
    <row r="152" spans="1:24" x14ac:dyDescent="0.3">
      <c r="A152" s="275"/>
      <c r="B152" s="322" t="s">
        <v>286</v>
      </c>
      <c r="C152" s="28"/>
      <c r="D152" s="275"/>
      <c r="E152" s="285"/>
      <c r="G152" s="286"/>
      <c r="H152" s="293"/>
      <c r="J152" s="16"/>
      <c r="K152" s="29"/>
      <c r="M152" s="16"/>
      <c r="N152" s="29"/>
      <c r="P152" s="19"/>
      <c r="Q152" s="28"/>
      <c r="S152" s="19"/>
      <c r="T152" s="287">
        <v>0</v>
      </c>
      <c r="U152" s="247"/>
      <c r="V152" s="149"/>
      <c r="W152" s="286"/>
    </row>
    <row r="153" spans="1:24" x14ac:dyDescent="0.3">
      <c r="A153" s="275"/>
      <c r="B153" s="158"/>
      <c r="C153" s="28"/>
      <c r="D153" s="275"/>
      <c r="E153" s="287"/>
      <c r="G153" s="286"/>
      <c r="H153" s="287"/>
      <c r="J153" s="16"/>
      <c r="K153" s="31"/>
      <c r="M153" s="16"/>
      <c r="N153" s="31"/>
      <c r="P153" s="19"/>
      <c r="Q153" s="158"/>
      <c r="S153" s="19"/>
      <c r="T153" s="287">
        <v>0</v>
      </c>
      <c r="U153" s="247"/>
      <c r="V153" s="149"/>
      <c r="W153" s="286"/>
    </row>
    <row r="154" spans="1:24" x14ac:dyDescent="0.3">
      <c r="A154" s="275"/>
      <c r="B154" s="158"/>
      <c r="C154" s="28"/>
      <c r="D154" s="275"/>
      <c r="E154" s="287"/>
      <c r="G154" s="286"/>
      <c r="H154" s="287"/>
      <c r="J154" s="16"/>
      <c r="K154" s="31"/>
      <c r="M154" s="16"/>
      <c r="N154" s="31"/>
      <c r="P154" s="19"/>
      <c r="Q154" s="158"/>
      <c r="S154" s="19"/>
      <c r="T154" s="287">
        <v>0</v>
      </c>
      <c r="U154" s="247"/>
      <c r="V154" s="149"/>
      <c r="W154" s="286"/>
    </row>
    <row r="155" spans="1:24" ht="15" thickBot="1" x14ac:dyDescent="0.35">
      <c r="A155" s="275"/>
      <c r="B155" s="98"/>
      <c r="C155" s="33"/>
      <c r="D155" s="272"/>
      <c r="E155" s="288"/>
      <c r="F155" s="289"/>
      <c r="G155" s="290"/>
      <c r="H155" s="291"/>
      <c r="I155" s="289"/>
      <c r="J155" s="17"/>
      <c r="K155" s="32"/>
      <c r="L155" s="114"/>
      <c r="M155" s="17"/>
      <c r="N155" s="32"/>
      <c r="O155" s="13"/>
      <c r="P155" s="20"/>
      <c r="Q155" s="98"/>
      <c r="R155" s="13"/>
      <c r="S155" s="20"/>
      <c r="T155" s="291"/>
      <c r="U155" s="248"/>
      <c r="V155" s="176"/>
      <c r="W155" s="290"/>
    </row>
    <row r="156" spans="1:24" x14ac:dyDescent="0.3">
      <c r="A156" s="381"/>
      <c r="B156" s="377"/>
      <c r="C156" s="381"/>
      <c r="D156" s="381"/>
      <c r="E156" s="278"/>
      <c r="F156" s="337"/>
      <c r="G156" s="330"/>
      <c r="H156" s="337"/>
      <c r="I156" s="337"/>
      <c r="J156" s="381"/>
      <c r="K156" s="9"/>
      <c r="L156" s="9"/>
      <c r="M156" s="381"/>
      <c r="N156" s="9"/>
      <c r="O156" s="9"/>
      <c r="P156" s="9"/>
      <c r="Q156" s="381"/>
      <c r="R156" s="9"/>
      <c r="S156" s="9"/>
      <c r="T156" s="337"/>
      <c r="U156" s="397"/>
      <c r="V156" s="149"/>
      <c r="W156" s="330"/>
      <c r="X156" s="381"/>
    </row>
    <row r="157" spans="1:24" x14ac:dyDescent="0.3">
      <c r="A157" s="381"/>
      <c r="B157" s="381"/>
      <c r="C157" s="381"/>
      <c r="D157" s="381"/>
      <c r="E157" s="278"/>
      <c r="F157" s="337"/>
      <c r="G157" s="330"/>
      <c r="H157" s="337"/>
      <c r="I157" s="337"/>
      <c r="J157" s="381"/>
      <c r="K157" s="9"/>
      <c r="L157" s="9"/>
      <c r="M157" s="381"/>
      <c r="N157" s="9"/>
      <c r="O157" s="9"/>
      <c r="P157" s="9"/>
      <c r="Q157" s="381"/>
      <c r="R157" s="9"/>
      <c r="S157" s="9"/>
      <c r="T157" s="337"/>
      <c r="U157" s="397"/>
      <c r="V157" s="149"/>
      <c r="W157" s="330"/>
    </row>
    <row r="158" spans="1:24" ht="15" thickBot="1" x14ac:dyDescent="0.35">
      <c r="A158" s="381"/>
      <c r="B158" s="379"/>
      <c r="C158" s="343"/>
      <c r="D158" s="343"/>
      <c r="E158" s="324"/>
      <c r="F158" s="289"/>
      <c r="G158" s="325"/>
      <c r="H158" s="289"/>
      <c r="I158" s="289"/>
      <c r="J158" s="343"/>
      <c r="K158" s="13"/>
      <c r="L158" s="13"/>
      <c r="M158" s="343"/>
      <c r="N158" s="13"/>
      <c r="O158" s="13"/>
      <c r="P158" s="13"/>
      <c r="Q158" s="343"/>
      <c r="R158" s="13"/>
      <c r="S158" s="13"/>
      <c r="T158" s="289"/>
      <c r="U158" s="398"/>
      <c r="V158" s="176"/>
      <c r="W158" s="325"/>
      <c r="X158" s="381"/>
    </row>
    <row r="159" spans="1:24" ht="16.2" thickBot="1" x14ac:dyDescent="0.35">
      <c r="A159" s="275"/>
      <c r="B159" s="46" t="s">
        <v>275</v>
      </c>
      <c r="C159" s="46"/>
      <c r="D159" s="46"/>
      <c r="E159" s="46"/>
      <c r="F159" s="46"/>
      <c r="G159" s="325"/>
      <c r="H159" s="289"/>
      <c r="I159" s="289"/>
      <c r="J159" s="271"/>
      <c r="K159" s="13"/>
      <c r="L159" s="13"/>
      <c r="M159" s="271"/>
      <c r="N159" s="13"/>
      <c r="O159" s="13"/>
      <c r="P159" s="13"/>
      <c r="Q159" s="271"/>
      <c r="R159" s="13"/>
      <c r="S159" s="13"/>
      <c r="T159" s="289"/>
      <c r="U159" s="398"/>
      <c r="V159" s="176"/>
      <c r="W159" s="403"/>
    </row>
    <row r="160" spans="1:24" ht="30.6" customHeight="1" thickBot="1" x14ac:dyDescent="0.45">
      <c r="A160" s="167"/>
      <c r="B160" s="113" t="s">
        <v>26</v>
      </c>
      <c r="C160" s="59"/>
      <c r="D160" s="59"/>
      <c r="E160" s="280"/>
      <c r="F160" s="280"/>
      <c r="G160" s="281"/>
      <c r="H160" s="280"/>
      <c r="I160" s="280"/>
      <c r="J160" s="59"/>
      <c r="K160" s="60"/>
      <c r="L160" s="60"/>
      <c r="M160" s="59"/>
      <c r="N160" s="60"/>
      <c r="O160" s="60"/>
      <c r="P160" s="60"/>
      <c r="Q160" s="59"/>
      <c r="R160" s="60"/>
      <c r="S160" s="60"/>
      <c r="T160" s="280"/>
      <c r="U160" s="177"/>
      <c r="V160" s="566"/>
      <c r="W160" s="399"/>
    </row>
    <row r="161" spans="1:23" ht="28.2" customHeight="1" thickBot="1" x14ac:dyDescent="0.35">
      <c r="A161" s="167"/>
      <c r="B161" t="s">
        <v>27</v>
      </c>
      <c r="V161" s="149"/>
      <c r="W161" s="400"/>
    </row>
    <row r="162" spans="1:23" ht="15" thickBot="1" x14ac:dyDescent="0.35">
      <c r="A162" s="167"/>
      <c r="B162" s="116" t="s">
        <v>12</v>
      </c>
      <c r="C162" s="117"/>
      <c r="D162" s="117"/>
      <c r="E162" s="283"/>
      <c r="F162" s="283"/>
      <c r="G162" s="284"/>
      <c r="H162" s="283">
        <v>42.6</v>
      </c>
      <c r="I162" s="283"/>
      <c r="J162" s="117"/>
      <c r="K162" s="118">
        <v>41.8</v>
      </c>
      <c r="L162" s="118"/>
      <c r="M162" s="117"/>
      <c r="N162" s="118"/>
      <c r="O162" s="118"/>
      <c r="P162" s="118"/>
      <c r="Q162" s="117"/>
      <c r="R162" s="118"/>
      <c r="S162" s="118"/>
      <c r="T162" s="283"/>
      <c r="U162" s="178"/>
      <c r="V162" s="284"/>
      <c r="W162" s="401"/>
    </row>
    <row r="163" spans="1:23" ht="30.6" thickBot="1" x14ac:dyDescent="0.45">
      <c r="A163" s="167"/>
      <c r="B163" s="115" t="s">
        <v>24</v>
      </c>
      <c r="C163" s="166"/>
      <c r="D163" s="167"/>
      <c r="E163" s="678" t="s">
        <v>75</v>
      </c>
      <c r="F163" s="679"/>
      <c r="G163" s="55"/>
      <c r="H163" s="678" t="s">
        <v>7</v>
      </c>
      <c r="I163" s="680"/>
      <c r="J163" s="329"/>
      <c r="K163" s="679" t="s">
        <v>76</v>
      </c>
      <c r="L163" s="680"/>
      <c r="M163" s="374"/>
      <c r="N163" s="678" t="s">
        <v>77</v>
      </c>
      <c r="O163" s="680"/>
      <c r="P163" s="23"/>
      <c r="Q163" s="678"/>
      <c r="R163" s="679"/>
      <c r="S163" s="55"/>
      <c r="T163" s="375" t="s">
        <v>264</v>
      </c>
      <c r="U163" s="245" t="s">
        <v>45</v>
      </c>
      <c r="V163" s="182" t="s">
        <v>289</v>
      </c>
      <c r="W163" s="54" t="s">
        <v>31</v>
      </c>
    </row>
    <row r="164" spans="1:23" ht="15" thickBot="1" x14ac:dyDescent="0.35">
      <c r="A164" s="166"/>
      <c r="B164" s="90" t="s">
        <v>0</v>
      </c>
      <c r="C164" s="91" t="s">
        <v>1</v>
      </c>
      <c r="D164" s="27" t="s">
        <v>2</v>
      </c>
      <c r="E164" s="179" t="s">
        <v>229</v>
      </c>
      <c r="F164" s="154" t="s">
        <v>8</v>
      </c>
      <c r="G164" s="23"/>
      <c r="H164" s="179" t="s">
        <v>229</v>
      </c>
      <c r="I164" s="154" t="s">
        <v>8</v>
      </c>
      <c r="J164" s="25"/>
      <c r="K164" s="179" t="s">
        <v>229</v>
      </c>
      <c r="L164" s="154" t="s">
        <v>8</v>
      </c>
      <c r="M164" s="25"/>
      <c r="N164" s="179" t="s">
        <v>229</v>
      </c>
      <c r="O164" s="154" t="s">
        <v>8</v>
      </c>
      <c r="P164" s="96"/>
      <c r="Q164" s="179" t="s">
        <v>229</v>
      </c>
      <c r="R164" s="154" t="s">
        <v>8</v>
      </c>
      <c r="S164" s="96"/>
      <c r="T164" s="179"/>
      <c r="U164" s="249"/>
      <c r="V164" s="456"/>
      <c r="W164" s="23"/>
    </row>
    <row r="165" spans="1:23" x14ac:dyDescent="0.3">
      <c r="A165" s="167"/>
      <c r="B165" s="322" t="s">
        <v>158</v>
      </c>
      <c r="C165" s="28" t="s">
        <v>65</v>
      </c>
      <c r="D165" s="537" t="s">
        <v>171</v>
      </c>
      <c r="E165" s="294">
        <f>18.7+17.3</f>
        <v>36</v>
      </c>
      <c r="F165" s="438">
        <v>36</v>
      </c>
      <c r="G165" s="286"/>
      <c r="H165" s="293">
        <v>43.4</v>
      </c>
      <c r="I165" s="452">
        <v>43.4</v>
      </c>
      <c r="J165" s="511"/>
      <c r="K165" s="442"/>
      <c r="L165" s="439"/>
      <c r="M165" s="511"/>
      <c r="N165" s="442">
        <f>18.1+21.4</f>
        <v>39.5</v>
      </c>
      <c r="O165" s="439">
        <v>39.5</v>
      </c>
      <c r="P165" s="19"/>
      <c r="Q165" s="28"/>
      <c r="S165" s="19"/>
      <c r="T165" s="285">
        <f>43.4+39.5</f>
        <v>82.9</v>
      </c>
      <c r="U165" s="250">
        <f>RANK(F165,$F$165:$F$170)</f>
        <v>1</v>
      </c>
      <c r="V165" s="149" t="s">
        <v>295</v>
      </c>
      <c r="W165" s="286"/>
    </row>
    <row r="166" spans="1:23" x14ac:dyDescent="0.3">
      <c r="A166" s="167"/>
      <c r="B166" s="322"/>
      <c r="C166" s="28"/>
      <c r="D166" s="167"/>
      <c r="E166" s="285"/>
      <c r="G166" s="286"/>
      <c r="H166" s="293"/>
      <c r="I166" s="438"/>
      <c r="J166" s="511"/>
      <c r="K166" s="442"/>
      <c r="L166" s="439"/>
      <c r="M166" s="511"/>
      <c r="N166" s="442"/>
      <c r="O166" s="439"/>
      <c r="P166" s="19"/>
      <c r="Q166" s="28"/>
      <c r="S166" s="19"/>
      <c r="T166" s="285"/>
      <c r="U166" s="250"/>
      <c r="V166" s="149"/>
      <c r="W166" s="286"/>
    </row>
    <row r="167" spans="1:23" x14ac:dyDescent="0.3">
      <c r="A167" s="167"/>
      <c r="B167" s="322" t="s">
        <v>149</v>
      </c>
      <c r="C167" s="28" t="s">
        <v>67</v>
      </c>
      <c r="D167" s="167"/>
      <c r="E167" s="287">
        <f>17.7+16.2</f>
        <v>33.9</v>
      </c>
      <c r="F167" s="396">
        <v>33.9</v>
      </c>
      <c r="G167" s="286"/>
      <c r="H167" s="287">
        <v>37.5</v>
      </c>
      <c r="I167" s="438">
        <v>37.5</v>
      </c>
      <c r="J167" s="511"/>
      <c r="K167" s="565">
        <v>41.4</v>
      </c>
      <c r="L167" s="439">
        <v>41.4</v>
      </c>
      <c r="M167" s="511"/>
      <c r="N167" s="565">
        <f>19.3+15.3</f>
        <v>34.6</v>
      </c>
      <c r="O167" s="439">
        <v>34.6</v>
      </c>
      <c r="P167" s="19"/>
      <c r="Q167" s="158"/>
      <c r="S167" s="19"/>
      <c r="T167" s="285">
        <f>37.5+41.4</f>
        <v>78.900000000000006</v>
      </c>
      <c r="U167" s="250">
        <f t="shared" ref="U167" si="1">RANK(F167,$F$165:$F$170)</f>
        <v>2</v>
      </c>
      <c r="V167" s="149" t="s">
        <v>290</v>
      </c>
      <c r="W167" s="286"/>
    </row>
    <row r="168" spans="1:23" x14ac:dyDescent="0.3">
      <c r="A168" s="167"/>
      <c r="B168" s="158"/>
      <c r="C168" s="28"/>
      <c r="D168" s="167"/>
      <c r="E168" s="287"/>
      <c r="G168" s="286"/>
      <c r="H168" s="287"/>
      <c r="I168" s="438"/>
      <c r="J168" s="511"/>
      <c r="K168" s="565"/>
      <c r="L168" s="439"/>
      <c r="M168" s="511"/>
      <c r="N168" s="565"/>
      <c r="O168" s="439"/>
      <c r="P168" s="19"/>
      <c r="Q168" s="158"/>
      <c r="S168" s="19"/>
      <c r="T168" s="287"/>
      <c r="U168" s="250"/>
      <c r="V168" s="149"/>
      <c r="W168" s="286"/>
    </row>
    <row r="169" spans="1:23" x14ac:dyDescent="0.3">
      <c r="A169" s="167"/>
      <c r="B169" s="158"/>
      <c r="C169" s="28"/>
      <c r="D169" s="167"/>
      <c r="E169" s="287"/>
      <c r="G169" s="286"/>
      <c r="H169" s="287"/>
      <c r="J169" s="16"/>
      <c r="K169" s="31"/>
      <c r="M169" s="16"/>
      <c r="N169" s="31"/>
      <c r="P169" s="19"/>
      <c r="Q169" s="158"/>
      <c r="S169" s="19"/>
      <c r="T169" s="287"/>
      <c r="U169" s="250"/>
      <c r="V169" s="149"/>
      <c r="W169" s="286"/>
    </row>
    <row r="170" spans="1:23" x14ac:dyDescent="0.3">
      <c r="A170" s="167"/>
      <c r="B170" s="158"/>
      <c r="C170" s="28"/>
      <c r="D170" s="167"/>
      <c r="E170" s="287"/>
      <c r="G170" s="286"/>
      <c r="H170" s="287"/>
      <c r="J170" s="16"/>
      <c r="K170" s="31"/>
      <c r="M170" s="16"/>
      <c r="N170" s="31"/>
      <c r="P170" s="19"/>
      <c r="Q170" s="158"/>
      <c r="S170" s="19"/>
      <c r="T170" s="287"/>
      <c r="U170" s="250"/>
      <c r="V170" s="149"/>
      <c r="W170" s="286"/>
    </row>
    <row r="171" spans="1:23" x14ac:dyDescent="0.3">
      <c r="A171" s="167"/>
      <c r="B171" s="158"/>
      <c r="C171" s="28"/>
      <c r="D171" s="167"/>
      <c r="E171" s="287"/>
      <c r="G171" s="286"/>
      <c r="H171" s="287"/>
      <c r="J171" s="16"/>
      <c r="K171" s="31"/>
      <c r="M171" s="16"/>
      <c r="N171" s="31"/>
      <c r="P171" s="19"/>
      <c r="Q171" s="158"/>
      <c r="S171" s="19"/>
      <c r="T171" s="287"/>
      <c r="U171" s="250"/>
      <c r="V171" s="149"/>
      <c r="W171" s="286"/>
    </row>
    <row r="172" spans="1:23" ht="15" thickBot="1" x14ac:dyDescent="0.35">
      <c r="A172" s="167"/>
      <c r="B172" s="98"/>
      <c r="C172" s="33"/>
      <c r="D172" s="165"/>
      <c r="E172" s="288"/>
      <c r="F172" s="289"/>
      <c r="G172" s="290"/>
      <c r="H172" s="291"/>
      <c r="I172" s="289"/>
      <c r="J172" s="17"/>
      <c r="K172" s="32"/>
      <c r="L172" s="114"/>
      <c r="M172" s="17"/>
      <c r="N172" s="32"/>
      <c r="O172" s="13"/>
      <c r="P172" s="20"/>
      <c r="Q172" s="98"/>
      <c r="R172" s="13"/>
      <c r="S172" s="20"/>
      <c r="T172" s="291"/>
      <c r="U172" s="251"/>
      <c r="V172" s="176"/>
      <c r="W172" s="290"/>
    </row>
  </sheetData>
  <sortState xmlns:xlrd2="http://schemas.microsoft.com/office/spreadsheetml/2017/richdata2" ref="B9:V12">
    <sortCondition descending="1" ref="T9:T12"/>
  </sortState>
  <mergeCells count="60">
    <mergeCell ref="E163:F163"/>
    <mergeCell ref="N163:O163"/>
    <mergeCell ref="E136:F136"/>
    <mergeCell ref="E149:F149"/>
    <mergeCell ref="K149:L149"/>
    <mergeCell ref="E124:F124"/>
    <mergeCell ref="N124:O124"/>
    <mergeCell ref="H124:I124"/>
    <mergeCell ref="K124:L124"/>
    <mergeCell ref="H136:I136"/>
    <mergeCell ref="K136:L136"/>
    <mergeCell ref="H108:I108"/>
    <mergeCell ref="K108:L108"/>
    <mergeCell ref="H94:I94"/>
    <mergeCell ref="K94:L94"/>
    <mergeCell ref="H163:I163"/>
    <mergeCell ref="K163:L163"/>
    <mergeCell ref="H149:I149"/>
    <mergeCell ref="E6:F6"/>
    <mergeCell ref="K6:L6"/>
    <mergeCell ref="Q34:R34"/>
    <mergeCell ref="E18:F18"/>
    <mergeCell ref="N18:O18"/>
    <mergeCell ref="Q18:R18"/>
    <mergeCell ref="N34:O34"/>
    <mergeCell ref="H34:I34"/>
    <mergeCell ref="K34:L34"/>
    <mergeCell ref="E34:F34"/>
    <mergeCell ref="Q6:R6"/>
    <mergeCell ref="H6:I6"/>
    <mergeCell ref="N6:O6"/>
    <mergeCell ref="H18:I18"/>
    <mergeCell ref="K18:L18"/>
    <mergeCell ref="E108:F108"/>
    <mergeCell ref="N108:O108"/>
    <mergeCell ref="Q108:R108"/>
    <mergeCell ref="Q48:R48"/>
    <mergeCell ref="N48:O48"/>
    <mergeCell ref="E48:F48"/>
    <mergeCell ref="E63:F63"/>
    <mergeCell ref="Q63:R63"/>
    <mergeCell ref="H48:I48"/>
    <mergeCell ref="K48:L48"/>
    <mergeCell ref="H63:I63"/>
    <mergeCell ref="K63:L63"/>
    <mergeCell ref="E79:F79"/>
    <mergeCell ref="E94:F94"/>
    <mergeCell ref="H79:I79"/>
    <mergeCell ref="K79:L79"/>
    <mergeCell ref="Q163:R163"/>
    <mergeCell ref="N63:O63"/>
    <mergeCell ref="N79:O79"/>
    <mergeCell ref="N94:O94"/>
    <mergeCell ref="N149:O149"/>
    <mergeCell ref="Q124:R124"/>
    <mergeCell ref="N136:O136"/>
    <mergeCell ref="Q136:R136"/>
    <mergeCell ref="Q149:R149"/>
    <mergeCell ref="Q79:R79"/>
    <mergeCell ref="Q94:R94"/>
  </mergeCells>
  <pageMargins left="0.7" right="0.7" top="0.75" bottom="0.75" header="0.3" footer="0.3"/>
  <pageSetup paperSize="5" scale="86" orientation="landscape" r:id="rId1"/>
  <rowBreaks count="2" manualBreakCount="2">
    <brk id="58" max="22" man="1"/>
    <brk id="8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92"/>
  <sheetViews>
    <sheetView tabSelected="1" topLeftCell="A82" zoomScaleNormal="100" workbookViewId="0">
      <selection activeCell="B76" sqref="B76:C76"/>
    </sheetView>
  </sheetViews>
  <sheetFormatPr defaultRowHeight="14.4" x14ac:dyDescent="0.3"/>
  <cols>
    <col min="1" max="1" width="2" customWidth="1"/>
    <col min="2" max="2" width="50.5546875" customWidth="1"/>
    <col min="3" max="4" width="5.77734375" customWidth="1"/>
    <col min="7" max="7" width="0.88671875" customWidth="1"/>
    <col min="10" max="10" width="0.88671875" customWidth="1"/>
    <col min="13" max="13" width="0.88671875" customWidth="1"/>
    <col min="15" max="15" width="10" customWidth="1"/>
    <col min="16" max="16" width="0.88671875" hidden="1" customWidth="1"/>
    <col min="17" max="18" width="0" hidden="1" customWidth="1"/>
    <col min="19" max="19" width="0.88671875" customWidth="1"/>
    <col min="20" max="20" width="14.109375" customWidth="1"/>
    <col min="21" max="21" width="8.88671875" style="152"/>
    <col min="22" max="22" width="11" style="53" customWidth="1"/>
    <col min="23" max="23" width="17.88671875" customWidth="1"/>
  </cols>
  <sheetData>
    <row r="1" spans="1:23" x14ac:dyDescent="0.3">
      <c r="B1" s="8"/>
      <c r="C1" s="8"/>
      <c r="D1" s="8"/>
      <c r="E1" s="9"/>
      <c r="F1" s="9"/>
      <c r="G1" s="8"/>
      <c r="H1" s="9"/>
      <c r="I1" s="9"/>
      <c r="J1" s="8"/>
      <c r="K1" s="9"/>
      <c r="L1" s="9"/>
      <c r="M1" s="8"/>
      <c r="N1" s="8"/>
      <c r="O1" s="9"/>
      <c r="P1" s="9"/>
      <c r="Q1" s="147"/>
      <c r="R1" s="9"/>
      <c r="S1" s="9"/>
      <c r="T1" s="9"/>
      <c r="U1" s="169"/>
      <c r="V1" s="149"/>
      <c r="W1" s="8"/>
    </row>
    <row r="2" spans="1:23" ht="21.6" thickBot="1" x14ac:dyDescent="0.45">
      <c r="B2" s="46" t="s">
        <v>275</v>
      </c>
      <c r="C2" s="46"/>
      <c r="D2" s="46"/>
      <c r="E2" s="46"/>
      <c r="F2" s="46"/>
      <c r="G2" s="277"/>
      <c r="H2" s="278"/>
      <c r="I2" s="111"/>
      <c r="J2" s="112"/>
      <c r="K2" s="111"/>
      <c r="L2" s="9"/>
      <c r="M2" s="8"/>
      <c r="N2" s="8"/>
      <c r="O2" s="9"/>
      <c r="P2" s="9"/>
      <c r="Q2" s="147"/>
      <c r="R2" s="9"/>
      <c r="S2" s="9"/>
      <c r="T2" s="9"/>
      <c r="U2" s="169"/>
      <c r="V2" s="149"/>
      <c r="W2" s="8"/>
    </row>
    <row r="3" spans="1:23" ht="30" customHeight="1" thickBot="1" x14ac:dyDescent="0.45">
      <c r="A3" s="10"/>
      <c r="B3" s="122" t="s">
        <v>36</v>
      </c>
      <c r="C3" s="61"/>
      <c r="D3" s="61"/>
      <c r="E3" s="62"/>
      <c r="F3" s="62"/>
      <c r="G3" s="61"/>
      <c r="H3" s="62"/>
      <c r="I3" s="62"/>
      <c r="J3" s="61"/>
      <c r="K3" s="62"/>
      <c r="L3" s="62"/>
      <c r="M3" s="61"/>
      <c r="N3" s="61"/>
      <c r="O3" s="62"/>
      <c r="P3" s="62"/>
      <c r="Q3" s="61"/>
      <c r="R3" s="62"/>
      <c r="S3" s="62"/>
      <c r="T3" s="62"/>
      <c r="U3" s="183"/>
      <c r="V3" s="579"/>
      <c r="W3" s="388"/>
    </row>
    <row r="4" spans="1:23" ht="30" customHeight="1" thickBot="1" x14ac:dyDescent="0.35">
      <c r="A4" s="10"/>
      <c r="B4" s="11" t="s">
        <v>188</v>
      </c>
      <c r="C4" s="12"/>
      <c r="D4" s="12"/>
      <c r="E4" s="13"/>
      <c r="F4" s="13"/>
      <c r="G4" s="12"/>
      <c r="H4" s="13"/>
      <c r="I4" s="13"/>
      <c r="J4" s="12"/>
      <c r="K4" s="13"/>
      <c r="L4" s="13"/>
      <c r="M4" s="12"/>
      <c r="N4" s="12"/>
      <c r="O4" s="13"/>
      <c r="P4" s="13"/>
      <c r="Q4" s="144"/>
      <c r="R4" s="13"/>
      <c r="S4" s="13"/>
      <c r="T4" s="13"/>
      <c r="U4" s="174"/>
      <c r="V4" s="580"/>
      <c r="W4" s="380"/>
    </row>
    <row r="5" spans="1:23" ht="15" thickBot="1" x14ac:dyDescent="0.35">
      <c r="A5" s="10"/>
      <c r="B5" s="123" t="s">
        <v>12</v>
      </c>
      <c r="C5" s="123"/>
      <c r="D5" s="123"/>
      <c r="E5" s="124"/>
      <c r="F5" s="124"/>
      <c r="G5" s="123"/>
      <c r="H5" s="124" t="s">
        <v>40</v>
      </c>
      <c r="I5" s="124"/>
      <c r="J5" s="123"/>
      <c r="K5" s="124" t="s">
        <v>71</v>
      </c>
      <c r="L5" s="124"/>
      <c r="M5" s="123"/>
      <c r="N5" s="123"/>
      <c r="O5" s="124"/>
      <c r="P5" s="124"/>
      <c r="Q5" s="123"/>
      <c r="R5" s="124"/>
      <c r="S5" s="124"/>
      <c r="T5" s="124"/>
      <c r="U5" s="184"/>
      <c r="V5" s="576"/>
      <c r="W5" s="389"/>
    </row>
    <row r="6" spans="1:23" ht="30.6" thickBot="1" x14ac:dyDescent="0.45">
      <c r="A6" s="10"/>
      <c r="B6" s="44" t="s">
        <v>35</v>
      </c>
      <c r="C6" s="4"/>
      <c r="D6" s="6"/>
      <c r="E6" s="678" t="s">
        <v>75</v>
      </c>
      <c r="F6" s="680"/>
      <c r="G6" s="376"/>
      <c r="H6" s="678" t="s">
        <v>7</v>
      </c>
      <c r="I6" s="679"/>
      <c r="J6" s="374"/>
      <c r="K6" s="678" t="s">
        <v>76</v>
      </c>
      <c r="L6" s="680"/>
      <c r="M6" s="374"/>
      <c r="N6" s="678" t="s">
        <v>77</v>
      </c>
      <c r="O6" s="680"/>
      <c r="P6" s="23"/>
      <c r="Q6" s="678"/>
      <c r="R6" s="679"/>
      <c r="S6" s="55"/>
      <c r="T6" s="85" t="s">
        <v>265</v>
      </c>
      <c r="U6" s="255" t="s">
        <v>45</v>
      </c>
      <c r="V6" s="391" t="s">
        <v>289</v>
      </c>
      <c r="W6" s="390" t="s">
        <v>30</v>
      </c>
    </row>
    <row r="7" spans="1:23" ht="15" thickBot="1" x14ac:dyDescent="0.35">
      <c r="A7" s="10"/>
      <c r="B7" s="90" t="s">
        <v>0</v>
      </c>
      <c r="C7" s="91" t="s">
        <v>1</v>
      </c>
      <c r="D7" s="27" t="s">
        <v>2</v>
      </c>
      <c r="E7" s="119" t="s">
        <v>10</v>
      </c>
      <c r="F7" s="100" t="s">
        <v>8</v>
      </c>
      <c r="G7" s="25"/>
      <c r="H7" s="119" t="s">
        <v>10</v>
      </c>
      <c r="I7" s="100" t="s">
        <v>8</v>
      </c>
      <c r="J7" s="25"/>
      <c r="K7" s="119" t="s">
        <v>10</v>
      </c>
      <c r="L7" s="100" t="s">
        <v>8</v>
      </c>
      <c r="M7" s="25"/>
      <c r="N7" s="120" t="s">
        <v>10</v>
      </c>
      <c r="O7" s="100" t="s">
        <v>6</v>
      </c>
      <c r="P7" s="96"/>
      <c r="Q7" s="120" t="s">
        <v>10</v>
      </c>
      <c r="R7" s="100" t="s">
        <v>6</v>
      </c>
      <c r="S7" s="96"/>
      <c r="T7" s="97"/>
      <c r="U7" s="260"/>
      <c r="V7" s="581"/>
      <c r="W7" s="27"/>
    </row>
    <row r="8" spans="1:23" x14ac:dyDescent="0.3">
      <c r="A8" s="10"/>
      <c r="B8" s="322" t="s">
        <v>159</v>
      </c>
      <c r="C8" s="28" t="s">
        <v>18</v>
      </c>
      <c r="D8" s="10"/>
      <c r="E8" s="442">
        <v>40.185000000000002</v>
      </c>
      <c r="F8" s="573">
        <v>40.185000000000002</v>
      </c>
      <c r="G8" s="511"/>
      <c r="H8" s="442">
        <v>33.770000000000003</v>
      </c>
      <c r="I8" s="439">
        <v>33.770000000000003</v>
      </c>
      <c r="J8" s="511"/>
      <c r="K8" s="442">
        <v>38.24</v>
      </c>
      <c r="L8" s="439">
        <v>38.24</v>
      </c>
      <c r="M8" s="16"/>
      <c r="N8" s="387"/>
      <c r="P8" s="19"/>
      <c r="Q8" s="28"/>
      <c r="R8" s="2"/>
      <c r="S8" s="19"/>
      <c r="T8" s="31">
        <f>40.185+38.24</f>
        <v>78.425000000000011</v>
      </c>
      <c r="U8" s="261">
        <f>RANK(T8,$T$8:$T$20)</f>
        <v>1</v>
      </c>
      <c r="V8" s="582" t="s">
        <v>290</v>
      </c>
      <c r="W8" s="382"/>
    </row>
    <row r="9" spans="1:23" x14ac:dyDescent="0.3">
      <c r="A9" s="430"/>
      <c r="B9" s="322"/>
      <c r="C9" s="28"/>
      <c r="D9" s="430"/>
      <c r="E9" s="542"/>
      <c r="F9" s="439"/>
      <c r="G9" s="511"/>
      <c r="H9" s="442"/>
      <c r="I9" s="439"/>
      <c r="J9" s="511"/>
      <c r="K9" s="442"/>
      <c r="L9" s="439"/>
      <c r="M9" s="16"/>
      <c r="N9" s="158"/>
      <c r="P9" s="19"/>
      <c r="Q9" s="28"/>
      <c r="R9" s="2"/>
      <c r="S9" s="19"/>
      <c r="T9" s="31"/>
      <c r="U9" s="261"/>
      <c r="V9" s="582"/>
      <c r="W9" s="430"/>
    </row>
    <row r="10" spans="1:23" x14ac:dyDescent="0.3">
      <c r="A10" s="10"/>
      <c r="B10" s="322" t="s">
        <v>160</v>
      </c>
      <c r="C10" s="28" t="s">
        <v>18</v>
      </c>
      <c r="D10" s="10"/>
      <c r="E10" s="542">
        <v>39.93</v>
      </c>
      <c r="F10" s="573">
        <v>39.93</v>
      </c>
      <c r="G10" s="511"/>
      <c r="H10" s="442"/>
      <c r="I10" s="439"/>
      <c r="J10" s="511"/>
      <c r="K10" s="442">
        <v>0</v>
      </c>
      <c r="L10" s="439">
        <v>0</v>
      </c>
      <c r="M10" s="16"/>
      <c r="N10" s="158"/>
      <c r="P10" s="19"/>
      <c r="Q10" s="28"/>
      <c r="R10" s="2"/>
      <c r="S10" s="19"/>
      <c r="T10" s="31">
        <v>39.93</v>
      </c>
      <c r="U10" s="261">
        <f t="shared" ref="U10:U20" si="0">RANK(T10,$T$8:$T$20)</f>
        <v>3</v>
      </c>
      <c r="V10" s="582" t="s">
        <v>290</v>
      </c>
      <c r="W10" s="382"/>
    </row>
    <row r="11" spans="1:23" x14ac:dyDescent="0.3">
      <c r="A11" s="430"/>
      <c r="B11" s="322"/>
      <c r="C11" s="28"/>
      <c r="D11" s="430"/>
      <c r="E11" s="542"/>
      <c r="F11" s="439"/>
      <c r="G11" s="511"/>
      <c r="H11" s="542"/>
      <c r="I11" s="439"/>
      <c r="J11" s="511"/>
      <c r="K11" s="442"/>
      <c r="L11" s="439"/>
      <c r="M11" s="16"/>
      <c r="N11" s="158"/>
      <c r="P11" s="19"/>
      <c r="Q11" s="28"/>
      <c r="R11" s="2"/>
      <c r="S11" s="19"/>
      <c r="T11" s="31"/>
      <c r="U11" s="261"/>
      <c r="V11" s="582"/>
      <c r="W11" s="430"/>
    </row>
    <row r="12" spans="1:23" x14ac:dyDescent="0.3">
      <c r="A12" s="10"/>
      <c r="B12" s="322" t="s">
        <v>161</v>
      </c>
      <c r="C12" s="28" t="s">
        <v>78</v>
      </c>
      <c r="D12" s="10"/>
      <c r="E12" s="565">
        <v>36.36</v>
      </c>
      <c r="F12" s="439">
        <v>36.36</v>
      </c>
      <c r="G12" s="511"/>
      <c r="H12" s="565"/>
      <c r="I12" s="439"/>
      <c r="J12" s="511"/>
      <c r="K12" s="442">
        <v>0</v>
      </c>
      <c r="L12" s="439">
        <v>0</v>
      </c>
      <c r="M12" s="16"/>
      <c r="N12" s="158"/>
      <c r="P12" s="19"/>
      <c r="Q12" s="28"/>
      <c r="R12" s="2"/>
      <c r="S12" s="19"/>
      <c r="T12" s="31">
        <v>36.36</v>
      </c>
      <c r="U12" s="261">
        <f t="shared" si="0"/>
        <v>4</v>
      </c>
      <c r="V12" s="582" t="s">
        <v>290</v>
      </c>
      <c r="W12" s="382"/>
    </row>
    <row r="13" spans="1:23" x14ac:dyDescent="0.3">
      <c r="A13" s="430"/>
      <c r="B13" s="322"/>
      <c r="C13" s="28"/>
      <c r="D13" s="430"/>
      <c r="E13" s="565"/>
      <c r="F13" s="439"/>
      <c r="G13" s="511"/>
      <c r="H13" s="565"/>
      <c r="I13" s="439"/>
      <c r="J13" s="511"/>
      <c r="K13" s="442"/>
      <c r="L13" s="439"/>
      <c r="M13" s="16"/>
      <c r="N13" s="158"/>
      <c r="P13" s="19"/>
      <c r="Q13" s="28"/>
      <c r="R13" s="2"/>
      <c r="S13" s="19"/>
      <c r="T13" s="31"/>
      <c r="U13" s="261"/>
      <c r="V13" s="582"/>
      <c r="W13" s="430"/>
    </row>
    <row r="14" spans="1:23" x14ac:dyDescent="0.3">
      <c r="A14" s="10"/>
      <c r="B14" s="322" t="s">
        <v>162</v>
      </c>
      <c r="C14" s="28" t="s">
        <v>163</v>
      </c>
      <c r="D14" s="10"/>
      <c r="E14" s="565">
        <v>0</v>
      </c>
      <c r="F14" s="439">
        <v>0</v>
      </c>
      <c r="G14" s="511"/>
      <c r="H14" s="565">
        <v>30.07</v>
      </c>
      <c r="I14" s="439">
        <v>30.07</v>
      </c>
      <c r="J14" s="511"/>
      <c r="K14" s="442">
        <v>4.88</v>
      </c>
      <c r="L14" s="439">
        <v>4.88</v>
      </c>
      <c r="M14" s="16"/>
      <c r="N14" s="158"/>
      <c r="P14" s="19"/>
      <c r="Q14" s="28"/>
      <c r="R14" s="2"/>
      <c r="S14" s="19"/>
      <c r="T14" s="31">
        <f>30.07+4.88</f>
        <v>34.950000000000003</v>
      </c>
      <c r="U14" s="261">
        <f t="shared" si="0"/>
        <v>6</v>
      </c>
      <c r="V14" s="582" t="s">
        <v>290</v>
      </c>
      <c r="W14" s="382"/>
    </row>
    <row r="15" spans="1:23" x14ac:dyDescent="0.3">
      <c r="A15" s="430"/>
      <c r="B15" s="322"/>
      <c r="C15" s="28"/>
      <c r="D15" s="430"/>
      <c r="E15" s="565"/>
      <c r="F15" s="439"/>
      <c r="G15" s="511"/>
      <c r="H15" s="565"/>
      <c r="I15" s="439"/>
      <c r="J15" s="511"/>
      <c r="K15" s="358"/>
      <c r="L15" s="439"/>
      <c r="M15" s="16"/>
      <c r="N15" s="158"/>
      <c r="P15" s="19"/>
      <c r="Q15" s="37"/>
      <c r="R15" s="2"/>
      <c r="S15" s="19"/>
      <c r="T15" s="9"/>
      <c r="U15" s="261"/>
      <c r="V15" s="582"/>
      <c r="W15" s="430"/>
    </row>
    <row r="16" spans="1:23" x14ac:dyDescent="0.3">
      <c r="A16" s="355"/>
      <c r="B16" s="322" t="s">
        <v>233</v>
      </c>
      <c r="C16" s="28" t="s">
        <v>15</v>
      </c>
      <c r="D16" s="355"/>
      <c r="E16" s="565"/>
      <c r="F16" s="439"/>
      <c r="G16" s="511"/>
      <c r="H16" s="565"/>
      <c r="I16" s="439"/>
      <c r="J16" s="511"/>
      <c r="K16" s="358">
        <v>40.74</v>
      </c>
      <c r="L16" s="573">
        <v>40.74</v>
      </c>
      <c r="M16" s="16"/>
      <c r="N16" s="158"/>
      <c r="P16" s="19"/>
      <c r="Q16" s="158"/>
      <c r="R16" s="2"/>
      <c r="S16" s="19"/>
      <c r="T16" s="9">
        <v>40.74</v>
      </c>
      <c r="U16" s="261">
        <f t="shared" si="0"/>
        <v>2</v>
      </c>
      <c r="V16" s="582" t="s">
        <v>290</v>
      </c>
      <c r="W16" s="382"/>
    </row>
    <row r="17" spans="1:23" x14ac:dyDescent="0.3">
      <c r="A17" s="430"/>
      <c r="B17" s="322"/>
      <c r="C17" s="28"/>
      <c r="D17" s="430"/>
      <c r="E17" s="565"/>
      <c r="F17" s="439"/>
      <c r="G17" s="511"/>
      <c r="H17" s="565"/>
      <c r="I17" s="439"/>
      <c r="J17" s="511"/>
      <c r="K17" s="358"/>
      <c r="L17" s="439"/>
      <c r="M17" s="16"/>
      <c r="N17" s="429"/>
      <c r="P17" s="19"/>
      <c r="Q17" s="158"/>
      <c r="R17" s="2"/>
      <c r="S17" s="19"/>
      <c r="T17" s="9"/>
      <c r="U17" s="261"/>
      <c r="V17" s="582"/>
      <c r="W17" s="430"/>
    </row>
    <row r="18" spans="1:23" x14ac:dyDescent="0.3">
      <c r="A18" s="355"/>
      <c r="B18" s="322" t="s">
        <v>234</v>
      </c>
      <c r="C18" s="28" t="s">
        <v>79</v>
      </c>
      <c r="D18" s="355"/>
      <c r="E18" s="565"/>
      <c r="F18" s="439"/>
      <c r="G18" s="511"/>
      <c r="H18" s="565"/>
      <c r="I18" s="439"/>
      <c r="J18" s="511"/>
      <c r="K18" s="358">
        <v>21.065000000000001</v>
      </c>
      <c r="L18" s="439">
        <v>21.065000000000001</v>
      </c>
      <c r="M18" s="16"/>
      <c r="O18" s="88"/>
      <c r="P18" s="19"/>
      <c r="Q18" s="158"/>
      <c r="R18" s="2"/>
      <c r="S18" s="19"/>
      <c r="T18" s="9">
        <v>21.065000000000001</v>
      </c>
      <c r="U18" s="261">
        <f t="shared" si="0"/>
        <v>7</v>
      </c>
      <c r="V18" s="582" t="s">
        <v>290</v>
      </c>
      <c r="W18" s="382"/>
    </row>
    <row r="19" spans="1:23" x14ac:dyDescent="0.3">
      <c r="A19" s="430"/>
      <c r="B19" s="322"/>
      <c r="C19" s="28"/>
      <c r="D19" s="430"/>
      <c r="E19" s="565"/>
      <c r="F19" s="439"/>
      <c r="G19" s="511"/>
      <c r="H19" s="565"/>
      <c r="I19" s="439"/>
      <c r="J19" s="511"/>
      <c r="K19" s="358"/>
      <c r="L19" s="439"/>
      <c r="M19" s="16"/>
      <c r="O19" s="88"/>
      <c r="P19" s="19"/>
      <c r="Q19" s="429"/>
      <c r="R19" s="2"/>
      <c r="S19" s="19"/>
      <c r="T19" s="9"/>
      <c r="U19" s="261"/>
      <c r="V19" s="582"/>
      <c r="W19" s="430"/>
    </row>
    <row r="20" spans="1:23" ht="15" thickBot="1" x14ac:dyDescent="0.35">
      <c r="A20" s="10"/>
      <c r="B20" s="98" t="s">
        <v>189</v>
      </c>
      <c r="C20" s="33" t="s">
        <v>18</v>
      </c>
      <c r="D20" s="14"/>
      <c r="E20" s="571"/>
      <c r="F20" s="524"/>
      <c r="G20" s="534"/>
      <c r="H20" s="571">
        <v>35.44</v>
      </c>
      <c r="I20" s="524">
        <v>35.44</v>
      </c>
      <c r="J20" s="534"/>
      <c r="K20" s="571"/>
      <c r="L20" s="493"/>
      <c r="M20" s="17"/>
      <c r="N20" s="13"/>
      <c r="O20" s="40"/>
      <c r="P20" s="20"/>
      <c r="Q20" s="144"/>
      <c r="R20" s="40"/>
      <c r="S20" s="20"/>
      <c r="T20" s="13">
        <v>35.44</v>
      </c>
      <c r="U20" s="262">
        <f t="shared" si="0"/>
        <v>5</v>
      </c>
      <c r="V20" s="580" t="s">
        <v>290</v>
      </c>
      <c r="W20" s="380"/>
    </row>
    <row r="21" spans="1:23" x14ac:dyDescent="0.3">
      <c r="E21" s="3"/>
      <c r="F21" s="2"/>
      <c r="H21" s="2"/>
      <c r="I21" s="2"/>
      <c r="K21" s="2"/>
      <c r="L21" s="5"/>
      <c r="O21" s="2"/>
      <c r="P21" s="2"/>
      <c r="R21" s="2"/>
      <c r="S21" s="2"/>
      <c r="T21" s="2"/>
    </row>
    <row r="22" spans="1:23" x14ac:dyDescent="0.3">
      <c r="E22" s="3"/>
      <c r="F22" s="2"/>
      <c r="H22" s="2"/>
      <c r="I22" s="2"/>
      <c r="K22" s="2"/>
      <c r="L22" s="2"/>
      <c r="O22" s="2"/>
      <c r="P22" s="2"/>
      <c r="R22" s="2"/>
      <c r="S22" s="2"/>
      <c r="T22" s="2"/>
    </row>
    <row r="23" spans="1:23" x14ac:dyDescent="0.3">
      <c r="E23" s="2"/>
      <c r="F23" s="2"/>
      <c r="H23" s="2"/>
      <c r="I23" s="2"/>
      <c r="K23" s="2"/>
      <c r="L23" s="2"/>
      <c r="O23" s="2"/>
      <c r="P23" s="2"/>
      <c r="R23" s="2"/>
      <c r="S23" s="2"/>
      <c r="T23" s="2"/>
    </row>
    <row r="24" spans="1:23" ht="21.6" thickBot="1" x14ac:dyDescent="0.45">
      <c r="B24" s="46" t="s">
        <v>275</v>
      </c>
      <c r="C24" s="46"/>
      <c r="D24" s="46"/>
      <c r="E24" s="46"/>
      <c r="F24" s="46"/>
      <c r="G24" s="277"/>
      <c r="H24" s="278"/>
      <c r="I24" s="111"/>
      <c r="J24" s="112"/>
      <c r="K24" s="111"/>
      <c r="L24" s="9"/>
      <c r="M24" s="147"/>
      <c r="N24" s="147"/>
      <c r="O24" s="9"/>
      <c r="P24" s="9"/>
      <c r="Q24" s="147"/>
      <c r="R24" s="9"/>
      <c r="S24" s="9"/>
      <c r="T24" s="9"/>
      <c r="U24" s="169"/>
      <c r="V24" s="149"/>
      <c r="W24" s="147"/>
    </row>
    <row r="25" spans="1:23" ht="30" customHeight="1" thickBot="1" x14ac:dyDescent="0.45">
      <c r="A25" s="148"/>
      <c r="B25" s="122" t="s">
        <v>36</v>
      </c>
      <c r="C25" s="61"/>
      <c r="D25" s="61"/>
      <c r="E25" s="62"/>
      <c r="F25" s="62"/>
      <c r="G25" s="61"/>
      <c r="H25" s="62"/>
      <c r="I25" s="62"/>
      <c r="J25" s="61"/>
      <c r="K25" s="62"/>
      <c r="L25" s="62"/>
      <c r="M25" s="61"/>
      <c r="N25" s="61"/>
      <c r="O25" s="62"/>
      <c r="P25" s="62"/>
      <c r="Q25" s="61"/>
      <c r="R25" s="62"/>
      <c r="S25" s="62"/>
      <c r="T25" s="62"/>
      <c r="U25" s="183"/>
      <c r="V25" s="579"/>
      <c r="W25" s="388"/>
    </row>
    <row r="26" spans="1:23" ht="30" customHeight="1" thickBot="1" x14ac:dyDescent="0.35">
      <c r="A26" s="148"/>
      <c r="B26" s="265" t="s">
        <v>188</v>
      </c>
      <c r="C26" s="266"/>
      <c r="D26" s="266"/>
      <c r="E26" s="13"/>
      <c r="F26" s="13"/>
      <c r="G26" s="144"/>
      <c r="H26" s="13"/>
      <c r="I26" s="13"/>
      <c r="J26" s="144"/>
      <c r="K26" s="13"/>
      <c r="L26" s="13"/>
      <c r="M26" s="144"/>
      <c r="N26" s="144"/>
      <c r="O26" s="13"/>
      <c r="P26" s="13"/>
      <c r="Q26" s="144"/>
      <c r="R26" s="13"/>
      <c r="S26" s="13"/>
      <c r="T26" s="13"/>
      <c r="U26" s="174"/>
      <c r="V26" s="580"/>
      <c r="W26" s="380"/>
    </row>
    <row r="27" spans="1:23" ht="15" thickBot="1" x14ac:dyDescent="0.35">
      <c r="A27" s="148"/>
      <c r="B27" s="123" t="s">
        <v>12</v>
      </c>
      <c r="C27" s="123"/>
      <c r="D27" s="123"/>
      <c r="E27" s="124"/>
      <c r="F27" s="124"/>
      <c r="G27" s="123"/>
      <c r="H27" s="124" t="s">
        <v>40</v>
      </c>
      <c r="I27" s="124"/>
      <c r="J27" s="123"/>
      <c r="K27" s="124" t="s">
        <v>71</v>
      </c>
      <c r="L27" s="124"/>
      <c r="M27" s="123"/>
      <c r="N27" s="123"/>
      <c r="O27" s="124"/>
      <c r="P27" s="124"/>
      <c r="Q27" s="386"/>
      <c r="R27" s="124"/>
      <c r="S27" s="124"/>
      <c r="T27" s="124"/>
      <c r="U27" s="184"/>
      <c r="V27" s="576"/>
      <c r="W27" s="389"/>
    </row>
    <row r="28" spans="1:23" ht="30.6" thickBot="1" x14ac:dyDescent="0.45">
      <c r="A28" s="148"/>
      <c r="B28" s="44" t="s">
        <v>63</v>
      </c>
      <c r="C28" s="141"/>
      <c r="D28" s="142"/>
      <c r="E28" s="678" t="s">
        <v>75</v>
      </c>
      <c r="F28" s="680"/>
      <c r="G28" s="376"/>
      <c r="H28" s="678" t="s">
        <v>7</v>
      </c>
      <c r="I28" s="679"/>
      <c r="J28" s="374"/>
      <c r="K28" s="678" t="s">
        <v>76</v>
      </c>
      <c r="L28" s="680"/>
      <c r="M28" s="55"/>
      <c r="N28" s="679" t="s">
        <v>77</v>
      </c>
      <c r="O28" s="680"/>
      <c r="P28" s="23"/>
      <c r="Q28" s="699"/>
      <c r="R28" s="700"/>
      <c r="S28" s="25"/>
      <c r="T28" s="385" t="s">
        <v>264</v>
      </c>
      <c r="U28" s="255" t="s">
        <v>45</v>
      </c>
      <c r="V28" s="391" t="s">
        <v>289</v>
      </c>
      <c r="W28" s="390" t="s">
        <v>30</v>
      </c>
    </row>
    <row r="29" spans="1:23" ht="15" thickBot="1" x14ac:dyDescent="0.35">
      <c r="A29" s="148"/>
      <c r="B29" s="90" t="s">
        <v>0</v>
      </c>
      <c r="C29" s="91" t="s">
        <v>1</v>
      </c>
      <c r="D29" s="27" t="s">
        <v>2</v>
      </c>
      <c r="E29" s="119" t="s">
        <v>10</v>
      </c>
      <c r="F29" s="100" t="s">
        <v>8</v>
      </c>
      <c r="G29" s="25"/>
      <c r="H29" s="119" t="s">
        <v>10</v>
      </c>
      <c r="I29" s="100" t="s">
        <v>8</v>
      </c>
      <c r="J29" s="25"/>
      <c r="K29" s="119" t="s">
        <v>10</v>
      </c>
      <c r="L29" s="100" t="s">
        <v>8</v>
      </c>
      <c r="M29" s="25"/>
      <c r="N29" s="120" t="s">
        <v>10</v>
      </c>
      <c r="O29" s="100" t="s">
        <v>6</v>
      </c>
      <c r="P29" s="96"/>
      <c r="Q29" s="120" t="s">
        <v>10</v>
      </c>
      <c r="R29" s="100" t="s">
        <v>6</v>
      </c>
      <c r="S29" s="96"/>
      <c r="T29" s="97"/>
      <c r="U29" s="256"/>
      <c r="V29" s="581"/>
      <c r="W29" s="27"/>
    </row>
    <row r="30" spans="1:23" x14ac:dyDescent="0.3">
      <c r="A30" s="148"/>
      <c r="B30" s="322" t="s">
        <v>235</v>
      </c>
      <c r="C30" s="28" t="s">
        <v>79</v>
      </c>
      <c r="D30" s="148"/>
      <c r="E30" s="34">
        <v>0</v>
      </c>
      <c r="F30" s="2">
        <v>0</v>
      </c>
      <c r="G30" s="16"/>
      <c r="H30" s="29"/>
      <c r="I30" s="2"/>
      <c r="J30" s="16"/>
      <c r="K30" s="29">
        <v>43.555</v>
      </c>
      <c r="L30" s="573">
        <v>43.55</v>
      </c>
      <c r="M30" s="16"/>
      <c r="O30" s="392"/>
      <c r="P30" s="19"/>
      <c r="Q30" s="28"/>
      <c r="R30" s="2"/>
      <c r="S30" s="19"/>
      <c r="T30" s="180">
        <v>43.555</v>
      </c>
      <c r="U30" s="261">
        <f>RANK(T30,$T$30:$T$35)</f>
        <v>1</v>
      </c>
      <c r="V30" s="582"/>
      <c r="W30" s="382"/>
    </row>
    <row r="31" spans="1:23" x14ac:dyDescent="0.3">
      <c r="A31" s="430"/>
      <c r="B31" s="322"/>
      <c r="C31" s="28"/>
      <c r="D31" s="430"/>
      <c r="E31" s="50"/>
      <c r="F31" s="2"/>
      <c r="G31" s="16"/>
      <c r="H31" s="29"/>
      <c r="I31" s="2"/>
      <c r="J31" s="16"/>
      <c r="K31" s="29"/>
      <c r="L31" s="439"/>
      <c r="M31" s="16"/>
      <c r="O31" s="88"/>
      <c r="P31" s="19"/>
      <c r="Q31" s="28"/>
      <c r="R31" s="2"/>
      <c r="S31" s="19"/>
      <c r="T31" s="180"/>
      <c r="U31" s="261"/>
      <c r="V31" s="582"/>
      <c r="W31" s="430"/>
    </row>
    <row r="32" spans="1:23" x14ac:dyDescent="0.3">
      <c r="A32" s="148"/>
      <c r="B32" s="322" t="s">
        <v>236</v>
      </c>
      <c r="C32" s="28" t="s">
        <v>79</v>
      </c>
      <c r="D32" s="148"/>
      <c r="E32" s="180">
        <v>0</v>
      </c>
      <c r="F32" s="2">
        <v>0</v>
      </c>
      <c r="G32" s="16"/>
      <c r="H32" s="29"/>
      <c r="I32" s="2"/>
      <c r="J32" s="16"/>
      <c r="K32" s="29">
        <v>40.130000000000003</v>
      </c>
      <c r="L32" s="439">
        <v>40.130000000000003</v>
      </c>
      <c r="M32" s="16"/>
      <c r="O32" s="88"/>
      <c r="P32" s="19"/>
      <c r="Q32" s="28"/>
      <c r="R32" s="2"/>
      <c r="S32" s="19"/>
      <c r="T32" s="180">
        <v>40.130000000000003</v>
      </c>
      <c r="U32" s="261">
        <f t="shared" ref="U32" si="1">RANK(T32,$T$30:$T$35)</f>
        <v>2</v>
      </c>
      <c r="V32" s="582"/>
      <c r="W32" s="382"/>
    </row>
    <row r="33" spans="1:23" x14ac:dyDescent="0.3">
      <c r="A33" s="148"/>
      <c r="B33" s="322"/>
      <c r="C33" s="28"/>
      <c r="D33" s="148"/>
      <c r="E33" s="180">
        <v>0</v>
      </c>
      <c r="F33" s="2">
        <v>0</v>
      </c>
      <c r="G33" s="16"/>
      <c r="H33" s="31"/>
      <c r="I33" s="2"/>
      <c r="J33" s="16"/>
      <c r="K33" s="31"/>
      <c r="L33" s="439"/>
      <c r="M33" s="16"/>
      <c r="N33" s="29"/>
      <c r="O33" s="2"/>
      <c r="P33" s="19"/>
      <c r="Q33" s="28"/>
      <c r="R33" s="2"/>
      <c r="S33" s="19"/>
      <c r="T33" s="180">
        <v>0</v>
      </c>
      <c r="U33" s="261"/>
      <c r="V33" s="582"/>
      <c r="W33" s="382"/>
    </row>
    <row r="34" spans="1:23" x14ac:dyDescent="0.3">
      <c r="A34" s="148"/>
      <c r="B34" s="322"/>
      <c r="C34" s="28"/>
      <c r="D34" s="148"/>
      <c r="E34" s="31">
        <v>0</v>
      </c>
      <c r="F34" s="2">
        <v>0</v>
      </c>
      <c r="G34" s="16"/>
      <c r="H34" s="31"/>
      <c r="I34" s="2"/>
      <c r="J34" s="16"/>
      <c r="K34" s="31"/>
      <c r="L34" s="2"/>
      <c r="M34" s="16"/>
      <c r="N34" s="31"/>
      <c r="O34" s="2"/>
      <c r="P34" s="19"/>
      <c r="Q34" s="28"/>
      <c r="R34" s="2"/>
      <c r="S34" s="19"/>
      <c r="T34" s="180">
        <v>0</v>
      </c>
      <c r="U34" s="261"/>
      <c r="V34" s="582"/>
      <c r="W34" s="382"/>
    </row>
    <row r="35" spans="1:23" ht="15" thickBot="1" x14ac:dyDescent="0.35">
      <c r="A35" s="148"/>
      <c r="B35" s="98"/>
      <c r="C35" s="33"/>
      <c r="D35" s="145"/>
      <c r="E35" s="181"/>
      <c r="F35" s="13"/>
      <c r="G35" s="17"/>
      <c r="H35" s="32"/>
      <c r="I35" s="13"/>
      <c r="J35" s="17"/>
      <c r="K35" s="32"/>
      <c r="L35" s="51"/>
      <c r="M35" s="17"/>
      <c r="N35" s="32"/>
      <c r="O35" s="13"/>
      <c r="P35" s="20"/>
      <c r="Q35" s="98"/>
      <c r="R35" s="13"/>
      <c r="S35" s="20"/>
      <c r="T35" s="32"/>
      <c r="U35" s="262"/>
      <c r="V35" s="580"/>
      <c r="W35" s="380"/>
    </row>
    <row r="36" spans="1:23" x14ac:dyDescent="0.3">
      <c r="A36" s="147"/>
      <c r="B36" s="147"/>
      <c r="C36" s="147"/>
      <c r="D36" s="147"/>
      <c r="E36" s="35"/>
      <c r="F36" s="9"/>
      <c r="G36" s="147"/>
      <c r="H36" s="9"/>
      <c r="I36" s="9"/>
      <c r="J36" s="147"/>
      <c r="K36" s="9"/>
      <c r="L36" s="5"/>
      <c r="M36" s="147"/>
      <c r="N36" s="147"/>
      <c r="O36" s="9"/>
      <c r="P36" s="9"/>
      <c r="Q36" s="147"/>
      <c r="R36" s="9"/>
      <c r="S36" s="9"/>
      <c r="T36" s="9"/>
      <c r="U36" s="169"/>
      <c r="V36" s="149"/>
      <c r="W36" s="147"/>
    </row>
    <row r="37" spans="1:23" x14ac:dyDescent="0.3">
      <c r="A37" s="147"/>
      <c r="B37" s="147"/>
      <c r="C37" s="147"/>
      <c r="D37" s="147"/>
      <c r="E37" s="35"/>
      <c r="F37" s="9"/>
      <c r="G37" s="147"/>
      <c r="H37" s="9"/>
      <c r="I37" s="9"/>
      <c r="J37" s="147"/>
      <c r="K37" s="9"/>
      <c r="L37" s="9"/>
      <c r="M37" s="147"/>
      <c r="N37" s="147"/>
      <c r="O37" s="9"/>
      <c r="P37" s="9"/>
      <c r="Q37" s="147"/>
      <c r="R37" s="9"/>
      <c r="S37" s="9"/>
      <c r="T37" s="9"/>
      <c r="U37" s="169"/>
      <c r="V37" s="149"/>
      <c r="W37" s="147"/>
    </row>
    <row r="39" spans="1:23" ht="21.6" thickBot="1" x14ac:dyDescent="0.45">
      <c r="A39" s="8"/>
      <c r="B39" s="46" t="s">
        <v>275</v>
      </c>
      <c r="C39" s="46"/>
      <c r="D39" s="46"/>
      <c r="E39" s="46"/>
      <c r="F39" s="46"/>
      <c r="G39" s="277"/>
      <c r="H39" s="278"/>
      <c r="I39" s="111"/>
      <c r="J39" s="112"/>
      <c r="K39" s="111"/>
      <c r="L39" s="9"/>
      <c r="M39" s="8"/>
      <c r="N39" s="8"/>
      <c r="O39" s="9"/>
      <c r="P39" s="9"/>
      <c r="Q39" s="147"/>
      <c r="R39" s="9"/>
      <c r="S39" s="9"/>
      <c r="T39" s="9"/>
      <c r="U39" s="169"/>
      <c r="V39" s="149"/>
      <c r="W39" s="8"/>
    </row>
    <row r="40" spans="1:23" ht="30" customHeight="1" thickBot="1" x14ac:dyDescent="0.45">
      <c r="A40" s="10"/>
      <c r="B40" s="122" t="s">
        <v>36</v>
      </c>
      <c r="C40" s="61"/>
      <c r="D40" s="61"/>
      <c r="E40" s="62"/>
      <c r="F40" s="62"/>
      <c r="G40" s="61"/>
      <c r="H40" s="62"/>
      <c r="I40" s="62"/>
      <c r="J40" s="61"/>
      <c r="K40" s="62"/>
      <c r="L40" s="62"/>
      <c r="M40" s="61"/>
      <c r="N40" s="61"/>
      <c r="O40" s="62"/>
      <c r="P40" s="62"/>
      <c r="Q40" s="61"/>
      <c r="R40" s="62"/>
      <c r="S40" s="62"/>
      <c r="T40" s="62"/>
      <c r="U40" s="183"/>
      <c r="V40" s="579"/>
      <c r="W40" s="388"/>
    </row>
    <row r="41" spans="1:23" ht="28.2" customHeight="1" thickBot="1" x14ac:dyDescent="0.35">
      <c r="A41" s="10"/>
      <c r="B41" s="265" t="s">
        <v>188</v>
      </c>
      <c r="C41" s="266"/>
      <c r="D41" s="266"/>
      <c r="E41" s="13"/>
      <c r="F41" s="2"/>
      <c r="H41" s="2"/>
      <c r="I41" s="2"/>
      <c r="K41" s="2"/>
      <c r="L41" s="2"/>
      <c r="O41" s="2"/>
      <c r="P41" s="2"/>
      <c r="R41" s="2"/>
      <c r="S41" s="2"/>
      <c r="T41" s="2"/>
      <c r="V41" s="582"/>
      <c r="W41" s="382"/>
    </row>
    <row r="42" spans="1:23" ht="15" thickBot="1" x14ac:dyDescent="0.35">
      <c r="A42" s="10"/>
      <c r="B42" s="125" t="s">
        <v>12</v>
      </c>
      <c r="C42" s="126"/>
      <c r="D42" s="126"/>
      <c r="E42" s="127"/>
      <c r="F42" s="127"/>
      <c r="G42" s="126"/>
      <c r="H42" s="127" t="s">
        <v>40</v>
      </c>
      <c r="I42" s="127"/>
      <c r="J42" s="126"/>
      <c r="K42" s="127" t="s">
        <v>71</v>
      </c>
      <c r="L42" s="127"/>
      <c r="M42" s="126"/>
      <c r="N42" s="126"/>
      <c r="O42" s="127"/>
      <c r="P42" s="127"/>
      <c r="Q42" s="126"/>
      <c r="R42" s="127"/>
      <c r="S42" s="127"/>
      <c r="T42" s="127"/>
      <c r="U42" s="185"/>
      <c r="V42" s="577"/>
      <c r="W42" s="393"/>
    </row>
    <row r="43" spans="1:23" ht="30.6" thickBot="1" x14ac:dyDescent="0.45">
      <c r="A43" s="10"/>
      <c r="B43" s="43" t="s">
        <v>37</v>
      </c>
      <c r="C43" s="24"/>
      <c r="D43" s="27"/>
      <c r="E43" s="374" t="s">
        <v>75</v>
      </c>
      <c r="F43" s="376"/>
      <c r="G43" s="376"/>
      <c r="H43" s="678" t="s">
        <v>7</v>
      </c>
      <c r="I43" s="679"/>
      <c r="J43" s="384"/>
      <c r="K43" s="678" t="s">
        <v>76</v>
      </c>
      <c r="L43" s="680"/>
      <c r="M43" s="55"/>
      <c r="N43" s="678" t="s">
        <v>77</v>
      </c>
      <c r="O43" s="680"/>
      <c r="P43" s="23"/>
      <c r="Q43" s="701" t="s">
        <v>280</v>
      </c>
      <c r="R43" s="702"/>
      <c r="S43" s="55"/>
      <c r="T43" s="356" t="s">
        <v>264</v>
      </c>
      <c r="U43" s="255" t="s">
        <v>64</v>
      </c>
      <c r="V43" s="391" t="s">
        <v>289</v>
      </c>
      <c r="W43" s="390" t="s">
        <v>30</v>
      </c>
    </row>
    <row r="44" spans="1:23" ht="15" thickBot="1" x14ac:dyDescent="0.35">
      <c r="A44" s="10"/>
      <c r="B44" s="90" t="s">
        <v>0</v>
      </c>
      <c r="C44" s="91" t="s">
        <v>1</v>
      </c>
      <c r="D44" s="14" t="s">
        <v>2</v>
      </c>
      <c r="E44" s="131" t="s">
        <v>10</v>
      </c>
      <c r="F44" s="100" t="s">
        <v>8</v>
      </c>
      <c r="G44" s="25"/>
      <c r="H44" s="119" t="s">
        <v>10</v>
      </c>
      <c r="I44" s="100" t="s">
        <v>8</v>
      </c>
      <c r="J44" s="25"/>
      <c r="K44" s="119" t="s">
        <v>10</v>
      </c>
      <c r="L44" s="100" t="s">
        <v>8</v>
      </c>
      <c r="M44" s="25"/>
      <c r="N44" s="120" t="s">
        <v>10</v>
      </c>
      <c r="O44" s="100" t="s">
        <v>6</v>
      </c>
      <c r="P44" s="96"/>
      <c r="Q44" s="120" t="s">
        <v>10</v>
      </c>
      <c r="R44" s="100" t="s">
        <v>6</v>
      </c>
      <c r="S44" s="96"/>
      <c r="T44" s="97"/>
      <c r="U44" s="257"/>
      <c r="V44" s="581"/>
      <c r="W44" s="27"/>
    </row>
    <row r="45" spans="1:23" x14ac:dyDescent="0.3">
      <c r="A45" s="10"/>
      <c r="B45" s="322" t="s">
        <v>164</v>
      </c>
      <c r="C45" s="28" t="s">
        <v>18</v>
      </c>
      <c r="D45" s="10"/>
      <c r="E45" s="34">
        <v>42.88</v>
      </c>
      <c r="F45" s="573">
        <v>42.88</v>
      </c>
      <c r="G45" s="511"/>
      <c r="H45" s="442">
        <v>21.07</v>
      </c>
      <c r="I45" s="439">
        <v>21.07</v>
      </c>
      <c r="J45" s="511"/>
      <c r="K45" s="442">
        <v>44.91</v>
      </c>
      <c r="L45" s="573">
        <v>44.91</v>
      </c>
      <c r="M45" s="16"/>
      <c r="N45" s="387"/>
      <c r="P45" s="19"/>
      <c r="Q45" s="28"/>
      <c r="R45" s="2"/>
      <c r="S45" s="19"/>
      <c r="T45" s="451">
        <f>42.88+44.91</f>
        <v>87.789999999999992</v>
      </c>
      <c r="U45" s="261">
        <f>RANK(T45,$T$45:$T$54)</f>
        <v>1</v>
      </c>
      <c r="V45" s="582" t="s">
        <v>294</v>
      </c>
      <c r="W45" s="382"/>
    </row>
    <row r="46" spans="1:23" x14ac:dyDescent="0.3">
      <c r="A46" s="430"/>
      <c r="B46" s="322"/>
      <c r="C46" s="28"/>
      <c r="D46" s="430"/>
      <c r="E46" s="34"/>
      <c r="F46" s="439"/>
      <c r="G46" s="511"/>
      <c r="H46" s="442"/>
      <c r="I46" s="439"/>
      <c r="J46" s="511"/>
      <c r="K46" s="442"/>
      <c r="L46" s="439"/>
      <c r="M46" s="16"/>
      <c r="N46" s="158"/>
      <c r="P46" s="19"/>
      <c r="Q46" s="28"/>
      <c r="R46" s="2"/>
      <c r="S46" s="19"/>
      <c r="T46" s="451"/>
      <c r="U46" s="261"/>
      <c r="V46" s="582"/>
      <c r="W46" s="430"/>
    </row>
    <row r="47" spans="1:23" x14ac:dyDescent="0.3">
      <c r="A47" s="10"/>
      <c r="B47" s="322" t="s">
        <v>190</v>
      </c>
      <c r="C47" s="28" t="s">
        <v>67</v>
      </c>
      <c r="D47" s="10"/>
      <c r="E47" s="34">
        <v>0</v>
      </c>
      <c r="F47" s="439">
        <v>0</v>
      </c>
      <c r="G47" s="511"/>
      <c r="H47" s="442">
        <v>22.33</v>
      </c>
      <c r="I47" s="439">
        <v>22.33</v>
      </c>
      <c r="J47" s="511"/>
      <c r="K47" s="442">
        <v>37.625</v>
      </c>
      <c r="L47" s="439">
        <v>37.625</v>
      </c>
      <c r="M47" s="16"/>
      <c r="N47" s="158"/>
      <c r="P47" s="19"/>
      <c r="Q47" s="28"/>
      <c r="R47" s="2"/>
      <c r="S47" s="19"/>
      <c r="T47" s="451">
        <f>22.33+37.625</f>
        <v>59.954999999999998</v>
      </c>
      <c r="U47" s="261">
        <f>RANK(T47,$T$45:$T$54)</f>
        <v>3</v>
      </c>
      <c r="V47" s="582" t="s">
        <v>290</v>
      </c>
      <c r="W47" s="382"/>
    </row>
    <row r="48" spans="1:23" x14ac:dyDescent="0.3">
      <c r="A48" s="430"/>
      <c r="B48" s="322"/>
      <c r="C48" s="28"/>
      <c r="D48" s="430"/>
      <c r="E48" s="34"/>
      <c r="F48" s="439"/>
      <c r="G48" s="511"/>
      <c r="H48" s="442"/>
      <c r="I48" s="439"/>
      <c r="J48" s="511"/>
      <c r="K48" s="442"/>
      <c r="L48" s="439"/>
      <c r="M48" s="16"/>
      <c r="N48" s="158"/>
      <c r="P48" s="19"/>
      <c r="Q48" s="28"/>
      <c r="R48" s="2"/>
      <c r="S48" s="19"/>
      <c r="T48" s="451"/>
      <c r="U48" s="261"/>
      <c r="V48" s="582"/>
      <c r="W48" s="430"/>
    </row>
    <row r="49" spans="1:23" x14ac:dyDescent="0.3">
      <c r="A49" s="10"/>
      <c r="B49" s="322" t="s">
        <v>191</v>
      </c>
      <c r="C49" s="28" t="s">
        <v>67</v>
      </c>
      <c r="D49" s="10"/>
      <c r="E49" s="34"/>
      <c r="F49" s="439"/>
      <c r="G49" s="511"/>
      <c r="H49" s="442"/>
      <c r="I49" s="439"/>
      <c r="J49" s="511"/>
      <c r="K49" s="442">
        <v>18.835000000000001</v>
      </c>
      <c r="L49" s="439">
        <v>18.835000000000001</v>
      </c>
      <c r="M49" s="16"/>
      <c r="N49" s="158"/>
      <c r="P49" s="19"/>
      <c r="Q49" s="28"/>
      <c r="R49" s="2"/>
      <c r="S49" s="19"/>
      <c r="T49" s="451">
        <v>18.835000000000001</v>
      </c>
      <c r="U49" s="261">
        <f>RANK(T49,$T$45:$T$54)</f>
        <v>4</v>
      </c>
      <c r="V49" s="582" t="s">
        <v>290</v>
      </c>
      <c r="W49" s="382"/>
    </row>
    <row r="50" spans="1:23" x14ac:dyDescent="0.3">
      <c r="A50" s="429"/>
      <c r="B50" s="322"/>
      <c r="C50" s="28"/>
      <c r="D50" s="430"/>
      <c r="E50" s="50"/>
      <c r="F50" s="439"/>
      <c r="G50" s="511"/>
      <c r="H50" s="358"/>
      <c r="I50" s="439"/>
      <c r="J50" s="511"/>
      <c r="K50" s="358"/>
      <c r="L50" s="439"/>
      <c r="M50" s="16"/>
      <c r="N50" s="158"/>
      <c r="P50" s="19"/>
      <c r="Q50" s="429"/>
      <c r="R50" s="2"/>
      <c r="S50" s="19"/>
      <c r="T50" s="451"/>
      <c r="U50" s="261"/>
      <c r="V50" s="582"/>
      <c r="W50" s="430"/>
    </row>
    <row r="51" spans="1:23" x14ac:dyDescent="0.3">
      <c r="A51" s="354"/>
      <c r="B51" s="322" t="s">
        <v>284</v>
      </c>
      <c r="C51" s="28" t="s">
        <v>67</v>
      </c>
      <c r="D51" s="445"/>
      <c r="E51" s="50"/>
      <c r="F51" s="2"/>
      <c r="G51" s="16"/>
      <c r="H51" s="9"/>
      <c r="I51" s="39"/>
      <c r="J51" s="16"/>
      <c r="K51" s="9"/>
      <c r="L51" s="39"/>
      <c r="M51" s="16"/>
      <c r="N51" s="9"/>
      <c r="O51" s="2"/>
      <c r="P51" s="19"/>
      <c r="Q51" s="444"/>
      <c r="R51" s="432">
        <v>64.489999999999995</v>
      </c>
      <c r="S51" s="19"/>
      <c r="T51" s="451">
        <v>64.489999999999995</v>
      </c>
      <c r="U51" s="261">
        <f>RANK(T51,$T$45:$T$54)</f>
        <v>2</v>
      </c>
      <c r="V51" s="582"/>
      <c r="W51" s="382"/>
    </row>
    <row r="52" spans="1:23" x14ac:dyDescent="0.3">
      <c r="A52" s="429"/>
      <c r="D52" s="355"/>
      <c r="E52" s="50"/>
      <c r="F52" s="2"/>
      <c r="G52" s="16"/>
      <c r="H52" s="9"/>
      <c r="I52" s="39"/>
      <c r="J52" s="16"/>
      <c r="K52" s="9"/>
      <c r="L52" s="39"/>
      <c r="M52" s="16"/>
      <c r="N52" s="31"/>
      <c r="O52" s="2"/>
      <c r="P52" s="19"/>
      <c r="Q52" s="354"/>
      <c r="R52" s="39"/>
      <c r="S52" s="19"/>
      <c r="T52" s="287"/>
      <c r="U52" s="261"/>
      <c r="V52" s="582"/>
      <c r="W52" s="430"/>
    </row>
    <row r="53" spans="1:23" x14ac:dyDescent="0.3">
      <c r="A53" s="444"/>
      <c r="B53" s="322" t="s">
        <v>237</v>
      </c>
      <c r="C53" s="28" t="s">
        <v>15</v>
      </c>
      <c r="D53" s="430"/>
      <c r="E53" s="50"/>
      <c r="F53" s="2"/>
      <c r="G53" s="16"/>
      <c r="H53" s="9"/>
      <c r="I53" s="39"/>
      <c r="J53" s="16"/>
      <c r="K53" s="9"/>
      <c r="L53" s="39"/>
      <c r="M53" s="16"/>
      <c r="N53" s="9"/>
      <c r="O53" s="2"/>
      <c r="P53" s="19"/>
      <c r="Q53" s="429"/>
      <c r="R53" s="39"/>
      <c r="S53" s="19"/>
      <c r="T53" s="287"/>
      <c r="U53" s="261"/>
      <c r="V53" s="582"/>
      <c r="W53" s="445"/>
    </row>
    <row r="54" spans="1:23" ht="15" thickBot="1" x14ac:dyDescent="0.35">
      <c r="B54" s="98"/>
      <c r="C54" s="33"/>
      <c r="D54" s="14"/>
      <c r="E54" s="181"/>
      <c r="F54" s="13"/>
      <c r="G54" s="17"/>
      <c r="H54" s="13"/>
      <c r="I54" s="40"/>
      <c r="J54" s="17"/>
      <c r="K54" s="13"/>
      <c r="L54" s="40"/>
      <c r="M54" s="17"/>
      <c r="N54" s="13"/>
      <c r="O54" s="40"/>
      <c r="P54" s="20"/>
      <c r="Q54" s="144"/>
      <c r="R54" s="40"/>
      <c r="S54" s="20"/>
      <c r="T54" s="291"/>
      <c r="U54" s="261"/>
      <c r="V54" s="580"/>
      <c r="W54" s="380"/>
    </row>
    <row r="55" spans="1:23" x14ac:dyDescent="0.3">
      <c r="L55" s="4"/>
    </row>
    <row r="57" spans="1:23" ht="21.6" thickBot="1" x14ac:dyDescent="0.45">
      <c r="A57" s="8"/>
      <c r="B57" s="46" t="s">
        <v>275</v>
      </c>
      <c r="C57" s="46"/>
      <c r="D57" s="46"/>
      <c r="E57" s="46"/>
      <c r="F57" s="46"/>
      <c r="G57" s="277"/>
      <c r="H57" s="278"/>
      <c r="I57" s="111"/>
      <c r="J57" s="112"/>
      <c r="K57" s="111"/>
      <c r="L57" s="9"/>
      <c r="M57" s="8"/>
      <c r="N57" s="8"/>
      <c r="O57" s="9"/>
      <c r="P57" s="9"/>
      <c r="Q57" s="147"/>
      <c r="R57" s="9"/>
      <c r="S57" s="9"/>
      <c r="T57" s="9"/>
      <c r="U57" s="169"/>
      <c r="V57" s="149"/>
      <c r="W57" s="8"/>
    </row>
    <row r="58" spans="1:23" ht="30" customHeight="1" thickBot="1" x14ac:dyDescent="0.45">
      <c r="A58" s="10"/>
      <c r="B58" s="122" t="s">
        <v>36</v>
      </c>
      <c r="C58" s="61"/>
      <c r="D58" s="61"/>
      <c r="E58" s="62"/>
      <c r="F58" s="62"/>
      <c r="G58" s="61"/>
      <c r="H58" s="62"/>
      <c r="I58" s="62"/>
      <c r="J58" s="61"/>
      <c r="K58" s="62"/>
      <c r="L58" s="62"/>
      <c r="M58" s="61"/>
      <c r="N58" s="61"/>
      <c r="O58" s="62"/>
      <c r="P58" s="62"/>
      <c r="Q58" s="61"/>
      <c r="R58" s="62"/>
      <c r="S58" s="62"/>
      <c r="T58" s="62"/>
      <c r="U58" s="183"/>
      <c r="V58" s="579"/>
      <c r="W58" s="388"/>
    </row>
    <row r="59" spans="1:23" ht="31.2" customHeight="1" thickBot="1" x14ac:dyDescent="0.35">
      <c r="A59" s="10"/>
      <c r="B59" s="26" t="s">
        <v>27</v>
      </c>
      <c r="C59" s="24"/>
      <c r="D59" s="24"/>
      <c r="E59" s="22"/>
      <c r="F59" s="22"/>
      <c r="G59" s="24"/>
      <c r="H59" s="22"/>
      <c r="I59" s="22"/>
      <c r="J59" s="24"/>
      <c r="K59" s="22"/>
      <c r="L59" s="22"/>
      <c r="M59" s="24"/>
      <c r="N59" s="24"/>
      <c r="O59" s="22"/>
      <c r="P59" s="22"/>
      <c r="Q59" s="24"/>
      <c r="R59" s="22"/>
      <c r="S59" s="22"/>
      <c r="T59" s="22"/>
      <c r="U59" s="173"/>
      <c r="V59" s="581"/>
      <c r="W59" s="378"/>
    </row>
    <row r="60" spans="1:23" ht="15" thickBot="1" x14ac:dyDescent="0.35">
      <c r="A60" s="10"/>
      <c r="B60" s="128" t="s">
        <v>12</v>
      </c>
      <c r="C60" s="129"/>
      <c r="D60" s="129"/>
      <c r="E60" s="130"/>
      <c r="F60" s="130"/>
      <c r="G60" s="129"/>
      <c r="H60" s="130" t="s">
        <v>40</v>
      </c>
      <c r="I60" s="130"/>
      <c r="J60" s="129"/>
      <c r="K60" s="130" t="s">
        <v>71</v>
      </c>
      <c r="L60" s="130"/>
      <c r="M60" s="129"/>
      <c r="N60" s="129"/>
      <c r="O60" s="130"/>
      <c r="P60" s="130"/>
      <c r="Q60" s="129"/>
      <c r="R60" s="130"/>
      <c r="S60" s="130"/>
      <c r="T60" s="130"/>
      <c r="U60" s="186"/>
      <c r="V60" s="578"/>
      <c r="W60" s="393"/>
    </row>
    <row r="61" spans="1:23" ht="30.6" thickBot="1" x14ac:dyDescent="0.45">
      <c r="A61" s="10"/>
      <c r="B61" s="44" t="s">
        <v>38</v>
      </c>
      <c r="C61" s="4"/>
      <c r="D61" s="6"/>
      <c r="E61" s="678" t="s">
        <v>75</v>
      </c>
      <c r="F61" s="679"/>
      <c r="G61" s="55"/>
      <c r="H61" s="678" t="s">
        <v>7</v>
      </c>
      <c r="I61" s="679"/>
      <c r="J61" s="374"/>
      <c r="K61" s="678" t="s">
        <v>76</v>
      </c>
      <c r="L61" s="680"/>
      <c r="M61" s="374"/>
      <c r="N61" s="678" t="s">
        <v>77</v>
      </c>
      <c r="O61" s="680"/>
      <c r="P61" s="23"/>
      <c r="Q61" s="678"/>
      <c r="R61" s="679"/>
      <c r="S61" s="55"/>
      <c r="T61" s="356" t="s">
        <v>264</v>
      </c>
      <c r="U61" s="255" t="s">
        <v>64</v>
      </c>
      <c r="V61" s="391" t="s">
        <v>289</v>
      </c>
      <c r="W61" s="390" t="s">
        <v>30</v>
      </c>
    </row>
    <row r="62" spans="1:23" ht="15" thickBot="1" x14ac:dyDescent="0.35">
      <c r="A62" s="10"/>
      <c r="B62" s="90" t="s">
        <v>0</v>
      </c>
      <c r="C62" s="91" t="s">
        <v>1</v>
      </c>
      <c r="D62" s="27" t="s">
        <v>2</v>
      </c>
      <c r="E62" s="119" t="s">
        <v>10</v>
      </c>
      <c r="F62" s="100" t="s">
        <v>8</v>
      </c>
      <c r="G62" s="25"/>
      <c r="H62" s="119" t="s">
        <v>10</v>
      </c>
      <c r="I62" s="100" t="s">
        <v>8</v>
      </c>
      <c r="J62" s="25"/>
      <c r="K62" s="119" t="s">
        <v>10</v>
      </c>
      <c r="L62" s="100" t="s">
        <v>8</v>
      </c>
      <c r="M62" s="25"/>
      <c r="N62" s="120" t="s">
        <v>10</v>
      </c>
      <c r="O62" s="100" t="s">
        <v>6</v>
      </c>
      <c r="P62" s="96"/>
      <c r="Q62" s="120" t="s">
        <v>10</v>
      </c>
      <c r="R62" s="100" t="s">
        <v>6</v>
      </c>
      <c r="S62" s="96"/>
      <c r="T62" s="97"/>
      <c r="U62" s="257"/>
      <c r="V62" s="581"/>
      <c r="W62" s="27"/>
    </row>
    <row r="63" spans="1:23" x14ac:dyDescent="0.3">
      <c r="A63" s="10"/>
      <c r="B63" s="322" t="s">
        <v>165</v>
      </c>
      <c r="C63" s="28" t="s">
        <v>166</v>
      </c>
      <c r="D63" s="10"/>
      <c r="E63" s="34">
        <v>4.63</v>
      </c>
      <c r="F63" s="439">
        <v>4.63</v>
      </c>
      <c r="G63" s="511"/>
      <c r="H63" s="442"/>
      <c r="I63" s="439"/>
      <c r="J63" s="511"/>
      <c r="K63" s="575">
        <v>21.184999999999999</v>
      </c>
      <c r="L63" s="438">
        <v>21.184999999999999</v>
      </c>
      <c r="M63" s="16"/>
      <c r="N63" s="387"/>
      <c r="P63" s="19"/>
      <c r="Q63" s="28"/>
      <c r="R63" s="2"/>
      <c r="S63" s="19"/>
      <c r="T63" s="180">
        <f>4.63+21.185</f>
        <v>25.814999999999998</v>
      </c>
      <c r="U63" s="261">
        <f>RANK(T63,$T$63:$T$67)</f>
        <v>2</v>
      </c>
      <c r="V63" s="582" t="s">
        <v>290</v>
      </c>
      <c r="W63" s="382"/>
    </row>
    <row r="64" spans="1:23" x14ac:dyDescent="0.3">
      <c r="A64" s="430"/>
      <c r="B64" s="322"/>
      <c r="C64" s="28"/>
      <c r="D64" s="430"/>
      <c r="E64" s="34"/>
      <c r="F64" s="439"/>
      <c r="G64" s="511"/>
      <c r="H64" s="442"/>
      <c r="I64" s="439"/>
      <c r="J64" s="511"/>
      <c r="K64" s="575"/>
      <c r="L64" s="438"/>
      <c r="M64" s="16"/>
      <c r="N64" s="158"/>
      <c r="P64" s="19"/>
      <c r="Q64" s="28"/>
      <c r="R64" s="2"/>
      <c r="S64" s="19"/>
      <c r="T64" s="180"/>
      <c r="U64" s="261"/>
      <c r="V64" s="582"/>
      <c r="W64" s="430"/>
    </row>
    <row r="65" spans="1:23" x14ac:dyDescent="0.3">
      <c r="A65" s="10"/>
      <c r="B65" s="322" t="s">
        <v>238</v>
      </c>
      <c r="C65" s="28" t="s">
        <v>239</v>
      </c>
      <c r="D65" s="10"/>
      <c r="E65" s="34">
        <v>0</v>
      </c>
      <c r="F65" s="439">
        <v>0</v>
      </c>
      <c r="G65" s="511"/>
      <c r="H65" s="442"/>
      <c r="I65" s="439"/>
      <c r="J65" s="511"/>
      <c r="K65" s="575">
        <v>42.74</v>
      </c>
      <c r="L65" s="572">
        <v>42.74</v>
      </c>
      <c r="M65" s="16"/>
      <c r="N65" s="158"/>
      <c r="P65" s="19"/>
      <c r="Q65" s="28"/>
      <c r="R65" s="2"/>
      <c r="S65" s="19"/>
      <c r="T65" s="180">
        <v>42.74</v>
      </c>
      <c r="U65" s="261">
        <f t="shared" ref="U65" si="2">RANK(T65,$T$63:$T$67)</f>
        <v>1</v>
      </c>
      <c r="V65" s="582" t="s">
        <v>290</v>
      </c>
      <c r="W65" s="382"/>
    </row>
    <row r="66" spans="1:23" x14ac:dyDescent="0.3">
      <c r="A66" s="10"/>
      <c r="B66" s="158"/>
      <c r="C66" s="28"/>
      <c r="D66" s="10"/>
      <c r="E66" s="34"/>
      <c r="F66" s="439"/>
      <c r="G66" s="511"/>
      <c r="H66" s="442"/>
      <c r="I66" s="439"/>
      <c r="J66" s="511"/>
      <c r="K66" s="442"/>
      <c r="L66" s="439"/>
      <c r="M66" s="16"/>
      <c r="N66" s="293"/>
      <c r="O66" s="282"/>
      <c r="P66" s="19"/>
      <c r="Q66" s="28"/>
      <c r="R66" s="2"/>
      <c r="S66" s="19"/>
      <c r="T66" s="31"/>
      <c r="U66" s="261"/>
      <c r="V66" s="582"/>
      <c r="W66" s="382"/>
    </row>
    <row r="67" spans="1:23" ht="15" thickBot="1" x14ac:dyDescent="0.35">
      <c r="A67" s="10"/>
      <c r="B67" s="98"/>
      <c r="C67" s="33"/>
      <c r="D67" s="14"/>
      <c r="E67" s="42"/>
      <c r="F67" s="40"/>
      <c r="G67" s="17"/>
      <c r="H67" s="32"/>
      <c r="I67" s="13"/>
      <c r="J67" s="17"/>
      <c r="K67" s="13"/>
      <c r="L67" s="40"/>
      <c r="M67" s="17"/>
      <c r="N67" s="289"/>
      <c r="O67" s="368"/>
      <c r="P67" s="20"/>
      <c r="Q67" s="144"/>
      <c r="R67" s="40"/>
      <c r="S67" s="20"/>
      <c r="T67" s="32"/>
      <c r="U67" s="261"/>
      <c r="V67" s="580"/>
      <c r="W67" s="380"/>
    </row>
    <row r="68" spans="1:23" x14ac:dyDescent="0.3">
      <c r="L68" s="4"/>
    </row>
    <row r="70" spans="1:23" ht="21.6" thickBot="1" x14ac:dyDescent="0.45">
      <c r="A70" s="8"/>
      <c r="B70" s="46" t="s">
        <v>275</v>
      </c>
      <c r="C70" s="46"/>
      <c r="D70" s="46"/>
      <c r="E70" s="46"/>
      <c r="F70" s="46"/>
      <c r="G70" s="277"/>
      <c r="H70" s="278"/>
      <c r="I70" s="111"/>
      <c r="J70" s="112"/>
      <c r="K70" s="111"/>
      <c r="L70" s="9"/>
      <c r="M70" s="8"/>
      <c r="N70" s="8"/>
      <c r="O70" s="9"/>
      <c r="P70" s="9"/>
      <c r="Q70" s="147"/>
      <c r="R70" s="9"/>
      <c r="S70" s="9"/>
      <c r="T70" s="9"/>
      <c r="U70" s="169"/>
      <c r="V70" s="149"/>
      <c r="W70" s="8"/>
    </row>
    <row r="71" spans="1:23" ht="30" customHeight="1" thickBot="1" x14ac:dyDescent="0.45">
      <c r="A71" s="10"/>
      <c r="B71" s="122" t="s">
        <v>36</v>
      </c>
      <c r="C71" s="61"/>
      <c r="D71" s="61"/>
      <c r="E71" s="62"/>
      <c r="F71" s="62"/>
      <c r="G71" s="61"/>
      <c r="H71" s="62"/>
      <c r="I71" s="62"/>
      <c r="J71" s="61"/>
      <c r="K71" s="62"/>
      <c r="L71" s="62"/>
      <c r="M71" s="61"/>
      <c r="N71" s="61"/>
      <c r="O71" s="62"/>
      <c r="P71" s="62"/>
      <c r="Q71" s="61"/>
      <c r="R71" s="62"/>
      <c r="S71" s="62"/>
      <c r="T71" s="62"/>
      <c r="U71" s="183"/>
      <c r="V71" s="579"/>
      <c r="W71" s="388"/>
    </row>
    <row r="72" spans="1:23" ht="28.8" customHeight="1" thickBot="1" x14ac:dyDescent="0.35">
      <c r="A72" s="10"/>
      <c r="B72" s="265" t="s">
        <v>283</v>
      </c>
      <c r="C72" s="266"/>
      <c r="D72" s="266"/>
      <c r="E72" s="13"/>
      <c r="F72" s="2"/>
      <c r="H72" s="2"/>
      <c r="I72" s="2"/>
      <c r="K72" s="2"/>
      <c r="L72" s="2"/>
      <c r="O72" s="2"/>
      <c r="P72" s="2"/>
      <c r="R72" s="2"/>
      <c r="S72" s="2"/>
      <c r="T72" s="2"/>
      <c r="V72" s="582"/>
      <c r="W72" s="382"/>
    </row>
    <row r="73" spans="1:23" ht="15" thickBot="1" x14ac:dyDescent="0.35">
      <c r="A73" s="10"/>
      <c r="B73" s="125" t="s">
        <v>12</v>
      </c>
      <c r="C73" s="126"/>
      <c r="D73" s="126"/>
      <c r="E73" s="127"/>
      <c r="F73" s="127"/>
      <c r="G73" s="126"/>
      <c r="H73" s="127" t="s">
        <v>42</v>
      </c>
      <c r="I73" s="127"/>
      <c r="J73" s="126"/>
      <c r="K73" s="127" t="s">
        <v>41</v>
      </c>
      <c r="L73" s="127"/>
      <c r="M73" s="126"/>
      <c r="N73" s="126"/>
      <c r="O73" s="127"/>
      <c r="P73" s="127"/>
      <c r="Q73" s="126"/>
      <c r="R73" s="127"/>
      <c r="S73" s="127"/>
      <c r="T73" s="127"/>
      <c r="U73" s="185"/>
      <c r="V73" s="577"/>
      <c r="W73" s="393"/>
    </row>
    <row r="74" spans="1:23" ht="30.6" thickBot="1" x14ac:dyDescent="0.45">
      <c r="A74" s="10"/>
      <c r="B74" s="44" t="s">
        <v>11</v>
      </c>
      <c r="C74" s="4"/>
      <c r="D74" s="6"/>
      <c r="E74" s="678" t="s">
        <v>75</v>
      </c>
      <c r="F74" s="679"/>
      <c r="G74" s="55"/>
      <c r="H74" s="678" t="s">
        <v>7</v>
      </c>
      <c r="I74" s="679"/>
      <c r="J74" s="374"/>
      <c r="K74" s="678" t="s">
        <v>76</v>
      </c>
      <c r="L74" s="680"/>
      <c r="M74" s="374"/>
      <c r="N74" s="678" t="s">
        <v>77</v>
      </c>
      <c r="O74" s="680"/>
      <c r="P74" s="23"/>
      <c r="Q74" s="701" t="s">
        <v>282</v>
      </c>
      <c r="R74" s="703"/>
      <c r="S74" s="376"/>
      <c r="T74" s="356" t="s">
        <v>264</v>
      </c>
      <c r="U74" s="260" t="s">
        <v>64</v>
      </c>
      <c r="V74" s="391" t="s">
        <v>289</v>
      </c>
      <c r="W74" s="390" t="s">
        <v>30</v>
      </c>
    </row>
    <row r="75" spans="1:23" ht="15" thickBot="1" x14ac:dyDescent="0.35">
      <c r="A75" s="10"/>
      <c r="B75" s="90" t="s">
        <v>0</v>
      </c>
      <c r="C75" s="91" t="s">
        <v>1</v>
      </c>
      <c r="D75" s="27" t="s">
        <v>2</v>
      </c>
      <c r="E75" s="119" t="s">
        <v>10</v>
      </c>
      <c r="F75" s="100" t="s">
        <v>8</v>
      </c>
      <c r="G75" s="25"/>
      <c r="H75" s="119" t="s">
        <v>10</v>
      </c>
      <c r="I75" s="100" t="s">
        <v>8</v>
      </c>
      <c r="J75" s="25"/>
      <c r="K75" s="119" t="s">
        <v>10</v>
      </c>
      <c r="L75" s="100" t="s">
        <v>8</v>
      </c>
      <c r="M75" s="25"/>
      <c r="N75" s="120" t="s">
        <v>10</v>
      </c>
      <c r="O75" s="100" t="s">
        <v>6</v>
      </c>
      <c r="P75" s="96"/>
      <c r="Q75" s="120" t="s">
        <v>10</v>
      </c>
      <c r="R75" s="100" t="s">
        <v>6</v>
      </c>
      <c r="S75" s="96"/>
      <c r="T75" s="97"/>
      <c r="U75" s="256"/>
      <c r="V75" s="581"/>
      <c r="W75" s="27"/>
    </row>
    <row r="76" spans="1:23" x14ac:dyDescent="0.3">
      <c r="A76" s="10"/>
      <c r="B76" s="322" t="s">
        <v>167</v>
      </c>
      <c r="C76" s="28" t="s">
        <v>15</v>
      </c>
      <c r="D76" s="10"/>
      <c r="E76" s="34">
        <v>0</v>
      </c>
      <c r="F76" s="2"/>
      <c r="G76" s="16"/>
      <c r="H76" s="29">
        <v>84.8</v>
      </c>
      <c r="I76" s="573">
        <v>84.8</v>
      </c>
      <c r="J76" s="511"/>
      <c r="K76" s="512">
        <v>88.67</v>
      </c>
      <c r="L76" s="573">
        <v>88.67</v>
      </c>
      <c r="M76" s="16"/>
      <c r="O76" s="392"/>
      <c r="P76" s="19"/>
      <c r="Q76" s="28">
        <v>45.98</v>
      </c>
      <c r="R76" s="2">
        <v>83.76</v>
      </c>
      <c r="S76" s="19"/>
      <c r="T76" s="180">
        <f>84.8+88.67</f>
        <v>173.47</v>
      </c>
      <c r="U76" s="261">
        <v>1</v>
      </c>
      <c r="V76" s="582" t="s">
        <v>294</v>
      </c>
      <c r="W76" s="382"/>
    </row>
    <row r="77" spans="1:23" x14ac:dyDescent="0.3">
      <c r="A77" s="10"/>
      <c r="B77" s="322"/>
      <c r="C77" s="28"/>
      <c r="D77" s="10"/>
      <c r="E77" s="34"/>
      <c r="F77" s="2"/>
      <c r="G77" s="16"/>
      <c r="H77" s="29"/>
      <c r="I77" s="2"/>
      <c r="J77" s="16"/>
      <c r="K77" s="29"/>
      <c r="L77" s="2"/>
      <c r="M77" s="16"/>
      <c r="N77" s="28"/>
      <c r="O77" s="2"/>
      <c r="P77" s="19"/>
      <c r="Q77" s="28">
        <v>37.78</v>
      </c>
      <c r="R77" s="2"/>
      <c r="S77" s="19"/>
      <c r="T77" s="31"/>
      <c r="U77" s="261"/>
      <c r="V77" s="582"/>
      <c r="W77" s="382"/>
    </row>
    <row r="78" spans="1:23" x14ac:dyDescent="0.3">
      <c r="A78" s="10"/>
      <c r="B78" s="158"/>
      <c r="C78" s="28"/>
      <c r="D78" s="10"/>
      <c r="E78" s="34"/>
      <c r="F78" s="2"/>
      <c r="G78" s="16"/>
      <c r="H78" s="29"/>
      <c r="I78" s="2"/>
      <c r="J78" s="16"/>
      <c r="K78" s="29"/>
      <c r="L78" s="2"/>
      <c r="M78" s="16"/>
      <c r="N78" s="28"/>
      <c r="O78" s="2"/>
      <c r="P78" s="19"/>
      <c r="Q78" s="28"/>
      <c r="R78" s="2"/>
      <c r="S78" s="19"/>
      <c r="T78" s="31"/>
      <c r="U78" s="261"/>
      <c r="V78" s="582"/>
      <c r="W78" s="382"/>
    </row>
    <row r="79" spans="1:23" ht="15" thickBot="1" x14ac:dyDescent="0.35">
      <c r="A79" s="10"/>
      <c r="B79" s="98"/>
      <c r="C79" s="33"/>
      <c r="D79" s="14"/>
      <c r="E79" s="42"/>
      <c r="F79" s="40"/>
      <c r="G79" s="17"/>
      <c r="H79" s="32"/>
      <c r="I79" s="13"/>
      <c r="J79" s="17"/>
      <c r="K79" s="13"/>
      <c r="L79" s="40"/>
      <c r="M79" s="17"/>
      <c r="N79" s="12"/>
      <c r="O79" s="40"/>
      <c r="P79" s="20"/>
      <c r="Q79" s="98"/>
      <c r="R79" s="13"/>
      <c r="S79" s="20"/>
      <c r="T79" s="32"/>
      <c r="U79" s="262"/>
      <c r="V79" s="580"/>
      <c r="W79" s="380"/>
    </row>
    <row r="80" spans="1:23" x14ac:dyDescent="0.3">
      <c r="L80" s="4"/>
    </row>
    <row r="81" spans="1:23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47"/>
      <c r="R81" s="147"/>
      <c r="S81" s="147"/>
      <c r="T81" s="8"/>
      <c r="U81" s="169"/>
      <c r="V81" s="149"/>
      <c r="W81" s="8"/>
    </row>
    <row r="82" spans="1:23" ht="21.6" thickBot="1" x14ac:dyDescent="0.45">
      <c r="A82" s="8"/>
      <c r="B82" s="46" t="s">
        <v>275</v>
      </c>
      <c r="C82" s="46"/>
      <c r="D82" s="46"/>
      <c r="E82" s="46"/>
      <c r="F82" s="46"/>
      <c r="G82" s="277"/>
      <c r="H82" s="278"/>
      <c r="I82" s="111"/>
      <c r="J82" s="112"/>
      <c r="K82" s="111"/>
      <c r="L82" s="9"/>
      <c r="M82" s="8"/>
      <c r="N82" s="8"/>
      <c r="O82" s="9"/>
      <c r="P82" s="9"/>
      <c r="Q82" s="147"/>
      <c r="R82" s="9"/>
      <c r="S82" s="9"/>
      <c r="T82" s="9"/>
      <c r="U82" s="169"/>
      <c r="V82" s="149"/>
      <c r="W82" s="8"/>
    </row>
    <row r="83" spans="1:23" ht="30" customHeight="1" thickBot="1" x14ac:dyDescent="0.45">
      <c r="A83" s="10"/>
      <c r="B83" s="122" t="s">
        <v>36</v>
      </c>
      <c r="C83" s="61"/>
      <c r="D83" s="61"/>
      <c r="E83" s="62"/>
      <c r="F83" s="62"/>
      <c r="G83" s="61"/>
      <c r="H83" s="62"/>
      <c r="I83" s="62"/>
      <c r="J83" s="61"/>
      <c r="K83" s="62"/>
      <c r="L83" s="62"/>
      <c r="M83" s="61"/>
      <c r="N83" s="61"/>
      <c r="O83" s="62"/>
      <c r="P83" s="62"/>
      <c r="Q83" s="61"/>
      <c r="R83" s="62"/>
      <c r="S83" s="62"/>
      <c r="T83" s="62"/>
      <c r="U83" s="183"/>
      <c r="V83" s="579"/>
      <c r="W83" s="388"/>
    </row>
    <row r="84" spans="1:23" ht="30.6" customHeight="1" thickBot="1" x14ac:dyDescent="0.35">
      <c r="A84" s="10"/>
      <c r="B84" t="s">
        <v>27</v>
      </c>
      <c r="E84" s="2"/>
      <c r="F84" s="2"/>
      <c r="H84" s="2"/>
      <c r="I84" s="2"/>
      <c r="K84" s="2"/>
      <c r="L84" s="2"/>
      <c r="O84" s="2"/>
      <c r="P84" s="2"/>
      <c r="R84" s="2"/>
      <c r="S84" s="2"/>
      <c r="T84" s="2"/>
      <c r="V84" s="582"/>
      <c r="W84" s="382"/>
    </row>
    <row r="85" spans="1:23" ht="15" thickBot="1" x14ac:dyDescent="0.35">
      <c r="A85" s="10"/>
      <c r="B85" s="125" t="s">
        <v>12</v>
      </c>
      <c r="C85" s="126"/>
      <c r="D85" s="126"/>
      <c r="E85" s="127"/>
      <c r="F85" s="127"/>
      <c r="G85" s="126"/>
      <c r="H85" s="127" t="s">
        <v>43</v>
      </c>
      <c r="I85" s="127"/>
      <c r="J85" s="126"/>
      <c r="K85" s="127" t="s">
        <v>44</v>
      </c>
      <c r="L85" s="127"/>
      <c r="M85" s="126"/>
      <c r="N85" s="126"/>
      <c r="O85" s="127"/>
      <c r="P85" s="127"/>
      <c r="Q85" s="126"/>
      <c r="R85" s="127"/>
      <c r="S85" s="127"/>
      <c r="T85" s="127"/>
      <c r="U85" s="185"/>
      <c r="V85" s="577"/>
      <c r="W85" s="393"/>
    </row>
    <row r="86" spans="1:23" ht="30.6" thickBot="1" x14ac:dyDescent="0.45">
      <c r="A86" s="10"/>
      <c r="B86" s="44" t="s">
        <v>25</v>
      </c>
      <c r="C86" s="4" t="s">
        <v>39</v>
      </c>
      <c r="D86" s="6"/>
      <c r="E86" s="678" t="s">
        <v>75</v>
      </c>
      <c r="F86" s="680"/>
      <c r="G86" s="376"/>
      <c r="H86" s="678" t="s">
        <v>7</v>
      </c>
      <c r="I86" s="679"/>
      <c r="J86" s="374"/>
      <c r="K86" s="678" t="s">
        <v>76</v>
      </c>
      <c r="L86" s="680"/>
      <c r="M86" s="374"/>
      <c r="N86" s="678" t="s">
        <v>77</v>
      </c>
      <c r="O86" s="680"/>
      <c r="P86" s="23"/>
      <c r="Q86" s="678"/>
      <c r="R86" s="679"/>
      <c r="S86" s="55"/>
      <c r="T86" s="356" t="s">
        <v>264</v>
      </c>
      <c r="U86" s="255" t="s">
        <v>45</v>
      </c>
      <c r="V86" s="391" t="s">
        <v>289</v>
      </c>
      <c r="W86" s="390" t="s">
        <v>30</v>
      </c>
    </row>
    <row r="87" spans="1:23" ht="15" thickBot="1" x14ac:dyDescent="0.35">
      <c r="A87" s="10"/>
      <c r="B87" s="90" t="s">
        <v>0</v>
      </c>
      <c r="C87" s="91" t="s">
        <v>1</v>
      </c>
      <c r="D87" s="27" t="s">
        <v>2</v>
      </c>
      <c r="E87" s="119" t="s">
        <v>10</v>
      </c>
      <c r="F87" s="100" t="s">
        <v>8</v>
      </c>
      <c r="G87" s="25"/>
      <c r="H87" s="119" t="s">
        <v>10</v>
      </c>
      <c r="I87" s="100" t="s">
        <v>8</v>
      </c>
      <c r="J87" s="25"/>
      <c r="K87" s="119" t="s">
        <v>10</v>
      </c>
      <c r="L87" s="100" t="s">
        <v>8</v>
      </c>
      <c r="M87" s="25"/>
      <c r="N87" s="120" t="s">
        <v>10</v>
      </c>
      <c r="O87" s="100" t="s">
        <v>6</v>
      </c>
      <c r="P87" s="96"/>
      <c r="Q87" s="120" t="s">
        <v>10</v>
      </c>
      <c r="R87" s="100" t="s">
        <v>6</v>
      </c>
      <c r="S87" s="96"/>
      <c r="T87" s="97"/>
      <c r="U87" s="256"/>
      <c r="V87" s="581"/>
      <c r="W87" s="27"/>
    </row>
    <row r="88" spans="1:23" x14ac:dyDescent="0.3">
      <c r="A88" s="10"/>
      <c r="B88" s="322" t="s">
        <v>168</v>
      </c>
      <c r="C88" s="28" t="s">
        <v>15</v>
      </c>
      <c r="D88" s="10"/>
      <c r="E88" s="34"/>
      <c r="F88" s="2">
        <v>0</v>
      </c>
      <c r="G88" s="16"/>
      <c r="H88" s="29"/>
      <c r="I88" s="2"/>
      <c r="J88" s="16"/>
      <c r="K88" s="28">
        <v>30.225000000000001</v>
      </c>
      <c r="L88" s="439">
        <v>30.225000000000001</v>
      </c>
      <c r="M88" s="16"/>
      <c r="O88" s="392"/>
      <c r="P88" s="19"/>
      <c r="Q88" s="28"/>
      <c r="R88" s="2"/>
      <c r="S88" s="19"/>
      <c r="T88" s="180">
        <v>30.225000000000001</v>
      </c>
      <c r="U88" s="258">
        <v>1</v>
      </c>
      <c r="V88" s="582" t="s">
        <v>290</v>
      </c>
      <c r="W88" s="382"/>
    </row>
    <row r="89" spans="1:23" x14ac:dyDescent="0.3">
      <c r="A89" s="10"/>
      <c r="B89" s="322"/>
      <c r="C89" s="28"/>
      <c r="D89" s="10"/>
      <c r="E89" s="34"/>
      <c r="F89" s="2"/>
      <c r="G89" s="16"/>
      <c r="H89" s="29"/>
      <c r="I89" s="2"/>
      <c r="J89" s="16"/>
      <c r="K89" s="29"/>
      <c r="L89" s="2"/>
      <c r="M89" s="16"/>
      <c r="N89" s="28"/>
      <c r="O89" s="2"/>
      <c r="P89" s="19"/>
      <c r="Q89" s="28"/>
      <c r="R89" s="2"/>
      <c r="S89" s="19"/>
      <c r="T89" s="31"/>
      <c r="U89" s="258"/>
      <c r="V89" s="582"/>
      <c r="W89" s="382"/>
    </row>
    <row r="90" spans="1:23" x14ac:dyDescent="0.3">
      <c r="A90" s="10"/>
      <c r="B90" s="158"/>
      <c r="C90" s="28"/>
      <c r="D90" s="10"/>
      <c r="E90" s="34"/>
      <c r="F90" s="2"/>
      <c r="G90" s="16"/>
      <c r="H90" s="29"/>
      <c r="I90" s="2"/>
      <c r="J90" s="16"/>
      <c r="K90" s="29"/>
      <c r="L90" s="2"/>
      <c r="M90" s="16"/>
      <c r="N90" s="28"/>
      <c r="O90" s="2"/>
      <c r="P90" s="19"/>
      <c r="Q90" s="28"/>
      <c r="R90" s="2"/>
      <c r="S90" s="19"/>
      <c r="T90" s="31"/>
      <c r="U90" s="258"/>
      <c r="V90" s="582"/>
      <c r="W90" s="382"/>
    </row>
    <row r="91" spans="1:23" ht="15" thickBot="1" x14ac:dyDescent="0.35">
      <c r="A91" s="10"/>
      <c r="B91" s="98"/>
      <c r="C91" s="33"/>
      <c r="D91" s="14"/>
      <c r="E91" s="42"/>
      <c r="F91" s="40"/>
      <c r="G91" s="17"/>
      <c r="H91" s="13"/>
      <c r="I91" s="40"/>
      <c r="J91" s="17"/>
      <c r="K91" s="13"/>
      <c r="L91" s="40"/>
      <c r="M91" s="17"/>
      <c r="N91" s="98"/>
      <c r="O91" s="13"/>
      <c r="P91" s="20"/>
      <c r="Q91" s="144"/>
      <c r="R91" s="40"/>
      <c r="S91" s="20"/>
      <c r="T91" s="32"/>
      <c r="U91" s="259"/>
      <c r="V91" s="580"/>
      <c r="W91" s="380"/>
    </row>
    <row r="92" spans="1:23" x14ac:dyDescent="0.3">
      <c r="L92" s="4"/>
    </row>
  </sheetData>
  <mergeCells count="29">
    <mergeCell ref="H74:I74"/>
    <mergeCell ref="K74:L74"/>
    <mergeCell ref="K86:L86"/>
    <mergeCell ref="H86:I86"/>
    <mergeCell ref="E86:F86"/>
    <mergeCell ref="N61:O61"/>
    <mergeCell ref="H28:I28"/>
    <mergeCell ref="K6:L6"/>
    <mergeCell ref="H43:I43"/>
    <mergeCell ref="K43:L43"/>
    <mergeCell ref="H61:I61"/>
    <mergeCell ref="K61:L61"/>
    <mergeCell ref="H6:I6"/>
    <mergeCell ref="N74:O74"/>
    <mergeCell ref="N86:O86"/>
    <mergeCell ref="E6:F6"/>
    <mergeCell ref="N6:O6"/>
    <mergeCell ref="Q6:R6"/>
    <mergeCell ref="E28:F28"/>
    <mergeCell ref="K28:L28"/>
    <mergeCell ref="N28:O28"/>
    <mergeCell ref="Q28:R28"/>
    <mergeCell ref="Q43:R43"/>
    <mergeCell ref="E61:F61"/>
    <mergeCell ref="Q61:R61"/>
    <mergeCell ref="E74:F74"/>
    <mergeCell ref="Q74:R74"/>
    <mergeCell ref="Q86:R86"/>
    <mergeCell ref="N43:O43"/>
  </mergeCells>
  <pageMargins left="0.7" right="0.7" top="0.75" bottom="0.75" header="0.3" footer="0.3"/>
  <pageSetup paperSize="5" scale="75" orientation="landscape" r:id="rId1"/>
  <rowBreaks count="2" manualBreakCount="2">
    <brk id="37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Funding Summary </vt:lpstr>
      <vt:lpstr>TR L5 W&amp;M</vt:lpstr>
      <vt:lpstr>TR L6 W&amp;M</vt:lpstr>
      <vt:lpstr>TR JR W&amp;M</vt:lpstr>
      <vt:lpstr>TR L7 W&amp;M</vt:lpstr>
      <vt:lpstr>TR SR W&amp;M</vt:lpstr>
      <vt:lpstr>DMT L5 W&amp;M</vt:lpstr>
      <vt:lpstr>DMT L6 W&amp;M</vt:lpstr>
      <vt:lpstr>DMT JR W&amp;M</vt:lpstr>
      <vt:lpstr>DMT L7 W&amp;M</vt:lpstr>
      <vt:lpstr>DMT SR W&amp;M</vt:lpstr>
      <vt:lpstr>TU  W&amp;M</vt:lpstr>
      <vt:lpstr>TR-Synchro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McBoyle</dc:creator>
  <cp:lastModifiedBy>Debbie McBoyle</cp:lastModifiedBy>
  <cp:lastPrinted>2023-04-25T17:01:23Z</cp:lastPrinted>
  <dcterms:created xsi:type="dcterms:W3CDTF">2020-01-28T18:43:45Z</dcterms:created>
  <dcterms:modified xsi:type="dcterms:W3CDTF">2023-10-30T21:10:55Z</dcterms:modified>
</cp:coreProperties>
</file>